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ace9d7e5e1c3453/Excel Forms/"/>
    </mc:Choice>
  </mc:AlternateContent>
  <xr:revisionPtr revIDLastSave="894" documentId="8_{FADF7FA8-87B2-486D-B5FC-CC4084D8803C}" xr6:coauthVersionLast="47" xr6:coauthVersionMax="47" xr10:uidLastSave="{55E7BD17-B856-408C-AF28-E0264D236FB2}"/>
  <bookViews>
    <workbookView xWindow="-98" yWindow="-98" windowWidth="28996" windowHeight="15796" tabRatio="425" xr2:uid="{9F53DC20-FD4F-4186-8DE2-AFB65B9CB32D}"/>
  </bookViews>
  <sheets>
    <sheet name="PAK Integrasi" sheetId="2" r:id="rId1"/>
  </sheets>
  <definedNames>
    <definedName name="asdep">#REF!</definedName>
    <definedName name="kegiatan">#REF!</definedName>
    <definedName name="_xlnm.Print_Area" localSheetId="0">'PAK Integrasi'!$A$1:$P$115</definedName>
    <definedName name="_xlnm.Print_Titles" localSheetId="0">'PAK Integrasi'!$1:$3</definedName>
    <definedName name="sfsdf">#REF!</definedName>
  </definedNames>
  <calcPr calcId="191029" iterate="1" iterateCount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7" i="2" l="1"/>
  <c r="I44" i="2"/>
  <c r="I43" i="2"/>
  <c r="I42" i="2"/>
  <c r="I41" i="2"/>
  <c r="I45" i="2"/>
  <c r="I46" i="2"/>
  <c r="T56" i="2" s="1"/>
  <c r="AA19" i="2"/>
  <c r="AA20" i="2"/>
  <c r="AA21" i="2"/>
  <c r="AA22" i="2"/>
  <c r="AA24" i="2"/>
  <c r="AA25" i="2"/>
  <c r="AA26" i="2"/>
  <c r="AA27" i="2"/>
  <c r="AA28" i="2"/>
  <c r="AA29" i="2"/>
  <c r="AA30" i="2"/>
  <c r="AA23" i="2"/>
  <c r="Z18" i="2"/>
  <c r="AA18" i="2"/>
  <c r="AE29" i="2"/>
  <c r="K87" i="2"/>
  <c r="I87" i="2"/>
  <c r="K48" i="2"/>
  <c r="I48" i="2"/>
  <c r="P100" i="2" l="1"/>
  <c r="M93" i="2" l="1"/>
  <c r="M97" i="2"/>
  <c r="M92" i="2"/>
  <c r="K95" i="2"/>
  <c r="H58" i="2"/>
  <c r="D77" i="2" l="1"/>
  <c r="D39" i="2"/>
  <c r="V18" i="2" l="1"/>
  <c r="K21" i="2" s="1"/>
  <c r="M21" i="2" s="1"/>
  <c r="O58" i="2" l="1"/>
  <c r="U18" i="2"/>
  <c r="W18" i="2"/>
  <c r="X18" i="2"/>
  <c r="Y18" i="2"/>
  <c r="AB18" i="2"/>
  <c r="AC18" i="2"/>
  <c r="AD18" i="2"/>
  <c r="AE18" i="2"/>
  <c r="AF18" i="2"/>
  <c r="AG18" i="2"/>
  <c r="T18" i="2"/>
  <c r="AE30" i="2" l="1"/>
  <c r="AD19" i="2"/>
  <c r="AD20" i="2"/>
  <c r="AD21" i="2"/>
  <c r="AD22" i="2"/>
  <c r="AD23" i="2"/>
  <c r="AD24" i="2"/>
  <c r="AD25" i="2"/>
  <c r="AD26" i="2"/>
  <c r="AD28" i="2"/>
  <c r="AD29" i="2"/>
  <c r="AD30" i="2"/>
  <c r="AD27" i="2"/>
  <c r="AB31" i="2"/>
  <c r="AC31" i="2" s="1"/>
  <c r="AB30" i="2"/>
  <c r="AC30" i="2" s="1"/>
  <c r="AB28" i="2"/>
  <c r="AC28" i="2" s="1"/>
  <c r="AB27" i="2"/>
  <c r="AC27" i="2" s="1"/>
  <c r="AB26" i="2"/>
  <c r="AC26" i="2" s="1"/>
  <c r="AB25" i="2"/>
  <c r="AC25" i="2" s="1"/>
  <c r="AB24" i="2"/>
  <c r="AC24" i="2" s="1"/>
  <c r="AB23" i="2"/>
  <c r="AC23" i="2" s="1"/>
  <c r="AB22" i="2"/>
  <c r="AC22" i="2" s="1"/>
  <c r="AB21" i="2"/>
  <c r="AC21" i="2" s="1"/>
  <c r="AB20" i="2"/>
  <c r="AC20" i="2" s="1"/>
  <c r="AB19" i="2"/>
  <c r="AC19" i="2" s="1"/>
  <c r="AB29" i="2"/>
  <c r="AC29" i="2" s="1"/>
  <c r="AE19" i="2"/>
  <c r="AE20" i="2"/>
  <c r="AE21" i="2"/>
  <c r="AE22" i="2"/>
  <c r="AF21" i="2" s="1"/>
  <c r="AE31" i="2"/>
  <c r="AE28" i="2"/>
  <c r="AE27" i="2"/>
  <c r="AF26" i="2" s="1"/>
  <c r="AE26" i="2"/>
  <c r="AE23" i="2"/>
  <c r="AF22" i="2" s="1"/>
  <c r="AE24" i="2"/>
  <c r="AE25" i="2"/>
  <c r="AF24" i="2" s="1"/>
  <c r="A106" i="2"/>
  <c r="P77" i="2"/>
  <c r="I79" i="2"/>
  <c r="I80" i="2"/>
  <c r="I81" i="2"/>
  <c r="I82" i="2"/>
  <c r="I83" i="2"/>
  <c r="I85" i="2"/>
  <c r="P85" i="2"/>
  <c r="I86" i="2"/>
  <c r="P86" i="2"/>
  <c r="I88" i="2"/>
  <c r="L105" i="2"/>
  <c r="N105" i="2"/>
  <c r="L106" i="2"/>
  <c r="N106" i="2"/>
  <c r="L109" i="2"/>
  <c r="L110" i="2"/>
  <c r="B112" i="2"/>
  <c r="B113" i="2"/>
  <c r="B114" i="2"/>
  <c r="L100" i="2" l="1"/>
  <c r="T90" i="2"/>
  <c r="K94" i="2" s="1"/>
  <c r="M100" i="2"/>
  <c r="M102" i="2" s="1"/>
  <c r="T54" i="2"/>
  <c r="AF20" i="2"/>
  <c r="AF27" i="2"/>
  <c r="AF19" i="2"/>
  <c r="T97" i="2"/>
  <c r="AF23" i="2"/>
  <c r="AF30" i="2"/>
  <c r="AF31" i="2"/>
  <c r="AF25" i="2"/>
  <c r="AF28" i="2"/>
  <c r="T96" i="2" s="1"/>
  <c r="AF29" i="2"/>
  <c r="P39" i="2"/>
  <c r="P46" i="2"/>
  <c r="P47" i="2"/>
  <c r="I49" i="2"/>
  <c r="I50" i="2"/>
  <c r="L60" i="2"/>
  <c r="N60" i="2"/>
  <c r="L61" i="2"/>
  <c r="N61" i="2"/>
  <c r="L64" i="2"/>
  <c r="L65" i="2"/>
  <c r="B67" i="2"/>
  <c r="B68" i="2"/>
  <c r="B69" i="2"/>
  <c r="B71" i="2"/>
  <c r="B33" i="2"/>
  <c r="K98" i="2" l="1"/>
  <c r="B70" i="2"/>
  <c r="O54" i="2"/>
  <c r="T55" i="2"/>
  <c r="O56" i="2"/>
  <c r="O57" i="2"/>
  <c r="T57" i="2"/>
  <c r="T58" i="2"/>
  <c r="T93" i="2"/>
  <c r="U93" i="2"/>
  <c r="L94" i="2"/>
  <c r="M94" i="2"/>
  <c r="T94" i="2"/>
  <c r="U94" i="2"/>
  <c r="L95" i="2"/>
  <c r="M95" i="2"/>
  <c r="T95" i="2"/>
  <c r="L96" i="2"/>
  <c r="M96" i="2"/>
  <c r="L98" i="2"/>
  <c r="M98" i="2"/>
  <c r="A101" i="2"/>
  <c r="L101" i="2"/>
  <c r="P101" i="2"/>
  <c r="A102" i="2"/>
  <c r="B103" i="2"/>
</calcChain>
</file>

<file path=xl/sharedStrings.xml><?xml version="1.0" encoding="utf-8"?>
<sst xmlns="http://schemas.openxmlformats.org/spreadsheetml/2006/main" count="250" uniqueCount="136">
  <si>
    <t>PENETAPAN ANGKA KREDIT</t>
  </si>
  <si>
    <t>I</t>
  </si>
  <si>
    <t>KETERANGAN PERORANGAN</t>
  </si>
  <si>
    <t>:</t>
  </si>
  <si>
    <t>NIP</t>
  </si>
  <si>
    <t>Nomor Seri KARPEG</t>
  </si>
  <si>
    <t>Pangkat/Golongan ruang TMT</t>
  </si>
  <si>
    <t>Jenis Kelamin</t>
  </si>
  <si>
    <t>Jabatan Fungsional/ TMT</t>
  </si>
  <si>
    <t>Unit Kerja</t>
  </si>
  <si>
    <t>II</t>
  </si>
  <si>
    <t>LAMA</t>
  </si>
  <si>
    <t>BARU</t>
  </si>
  <si>
    <t>JUMLAH</t>
  </si>
  <si>
    <t>KETERANGAN</t>
  </si>
  <si>
    <t>1.</t>
  </si>
  <si>
    <t>AK Dasar yang diberikan</t>
  </si>
  <si>
    <t>2.</t>
  </si>
  <si>
    <t>3.</t>
  </si>
  <si>
    <t>4.</t>
  </si>
  <si>
    <t>5.</t>
  </si>
  <si>
    <t>Angka Kredit Minimal yang harus dipenuhi untuk kenaikan pangkat/jenjang</t>
  </si>
  <si>
    <t>-</t>
  </si>
  <si>
    <t>III</t>
  </si>
  <si>
    <t>AK Naik Pangkat</t>
  </si>
  <si>
    <r>
      <t>ASLI</t>
    </r>
    <r>
      <rPr>
        <sz val="8"/>
        <rFont val="Tahoma"/>
        <family val="2"/>
      </rPr>
      <t xml:space="preserve"> penetapan Angka Kredit untuk:</t>
    </r>
  </si>
  <si>
    <t>Tembusan disampaikan kepada:</t>
  </si>
  <si>
    <t>Instansi</t>
  </si>
  <si>
    <t>PEJABAT FUNGSIONAL YANG DINILAI</t>
  </si>
  <si>
    <t>Pejabat Penilai Kinerja</t>
  </si>
  <si>
    <t>Nama</t>
  </si>
  <si>
    <t>Nomor Seri Karpeg</t>
  </si>
  <si>
    <t>Tempat/Tanggal Lahir</t>
  </si>
  <si>
    <t>Pangkat/Golongan Ruang/TMT</t>
  </si>
  <si>
    <t>Sekretariat Daerah Provinsi NTB</t>
  </si>
  <si>
    <t>PEMERINTAH PROVINSI NUSA TENGGARA BARAT</t>
  </si>
  <si>
    <t>SEKRETARIAT DAERAH</t>
  </si>
  <si>
    <t>HASIL PENILAIAN ANGKA KREDIT</t>
  </si>
  <si>
    <t>JUMLAH ANGKA KREDIT YANG DIPEROLEH</t>
  </si>
  <si>
    <t xml:space="preserve">Nama </t>
  </si>
  <si>
    <t>Pangkat</t>
  </si>
  <si>
    <t>Jenjang Jabatan</t>
  </si>
  <si>
    <t>6.</t>
  </si>
  <si>
    <t>Keterangan</t>
  </si>
  <si>
    <t>Jalan Pejanggik Nomor 12 Telp. (0370) 625274 - Mataram</t>
  </si>
  <si>
    <t>Laki-Laki</t>
  </si>
  <si>
    <t>Pangkat/Golongan</t>
  </si>
  <si>
    <t>Pengatur (II/c)</t>
  </si>
  <si>
    <t>Penata Muda (III/a)</t>
  </si>
  <si>
    <t>Penata (III/c)</t>
  </si>
  <si>
    <t>Pembina (IV/a)</t>
  </si>
  <si>
    <t>Pembina Tingkat I (IV/b)</t>
  </si>
  <si>
    <t>Penata Tingkat I (III/d)</t>
  </si>
  <si>
    <t>Pengatur Tingkat I (II/d)</t>
  </si>
  <si>
    <t>Pengatur Muda Tingkat I (II/b)</t>
  </si>
  <si>
    <t>Pembina Utama Muda (IV/c)</t>
  </si>
  <si>
    <t>Pembina Utama Madya (IV/d)</t>
  </si>
  <si>
    <t>Pembina Utama (IV/e)</t>
  </si>
  <si>
    <t>/</t>
  </si>
  <si>
    <t>Jenjang</t>
  </si>
  <si>
    <t>Mataram</t>
  </si>
  <si>
    <t>Ditetapkan di</t>
  </si>
  <si>
    <t>Pada tanggal</t>
  </si>
  <si>
    <r>
      <t xml:space="preserve">NOMOR :                                                         </t>
    </r>
    <r>
      <rPr>
        <b/>
        <sz val="10"/>
        <color theme="0"/>
        <rFont val="Tahoma"/>
        <family val="2"/>
      </rPr>
      <t>.</t>
    </r>
  </si>
  <si>
    <t>Kelebihan / Kekurangan</t>
  </si>
  <si>
    <t>Dapat</t>
  </si>
  <si>
    <t>Kepala Lembaga Kebijakan Pengadaan Barang/Jasa Pemerintah Republik Indonesia;</t>
  </si>
  <si>
    <t>Kepala Badan Kepegawaian Daerah Provinsi NTB;</t>
  </si>
  <si>
    <t>Pertinggal</t>
  </si>
  <si>
    <t>Pertinggal.</t>
  </si>
  <si>
    <t>Ada Martabat, ST, MT</t>
  </si>
  <si>
    <t>20001232 201501 1 007</t>
  </si>
  <si>
    <t>G 123456</t>
  </si>
  <si>
    <t>Hogmeade, 32 Desember 2000</t>
  </si>
  <si>
    <t>NIP. 19700101 199001 1 001</t>
  </si>
  <si>
    <t>Robby Del Drago, ST, SH, MT, MH, M.Eng</t>
  </si>
  <si>
    <t>Kantor Pembuat Formulir</t>
  </si>
  <si>
    <t>Kepala Kantor Pembuat Formulir NTB;</t>
  </si>
  <si>
    <t>Jenjang Jafung</t>
  </si>
  <si>
    <t>Pengatur Muda (II/a)</t>
  </si>
  <si>
    <t>Penata Muda Tingkat I (III/b)</t>
  </si>
  <si>
    <t>Naik Jenjang ke</t>
  </si>
  <si>
    <t>Naik Pangkat ke</t>
  </si>
  <si>
    <r>
      <t>….....</t>
    </r>
    <r>
      <rPr>
        <vertAlign val="superscript"/>
        <sz val="10"/>
        <color rgb="FF000000"/>
        <rFont val="Tahoma"/>
        <family val="2"/>
      </rPr>
      <t>*)</t>
    </r>
  </si>
  <si>
    <t>Rentang Angka Kredit Akumulasi Baru (Integrasi)
PerBKN 3/2023</t>
  </si>
  <si>
    <t>AK Naik Jenjang Jabatan</t>
  </si>
  <si>
    <t>Masa Kerja Golongan</t>
  </si>
  <si>
    <t>PERHITUNGAN PENYESUAIAN ANGKA KREDIT INTEGRASI</t>
  </si>
  <si>
    <t>NILAI DASAR</t>
  </si>
  <si>
    <t>ANGKA KREDIT YANG DINILAIKAN PADA PENILAIAN INTEGRASI</t>
  </si>
  <si>
    <t>Pengelola PBJ Ahli Pertama</t>
  </si>
  <si>
    <t>Pengelola PBJ Ahli Muda</t>
  </si>
  <si>
    <t>Pengelola PBJ Ahli Madya</t>
  </si>
  <si>
    <t>AK Dasar
PermenPANRB 77/2012</t>
  </si>
  <si>
    <t>FORMULIR PENGHITUNGAN DAN AKUMULASI ANGKA KREDIT
PADA PENILAIAN INTEGRASI</t>
  </si>
  <si>
    <t>PERHITUNGAN KEBUTUHAN KEKURANGAN ANGKA KREDIT</t>
  </si>
  <si>
    <t>Jabatan Fungsional/TMT</t>
  </si>
  <si>
    <t>PERHITUNGAN PENYESUAIAN ANGKA KREDIT DARI KONVENSIONAL KE INTEGRASI</t>
  </si>
  <si>
    <t>Pendidikan</t>
  </si>
  <si>
    <t>Tugas Pokok</t>
  </si>
  <si>
    <t>Pengembangan Profesi</t>
  </si>
  <si>
    <t>Unsur Penunjang</t>
  </si>
  <si>
    <t>Tugas Jabatan</t>
  </si>
  <si>
    <t>ANGKA KREDIT KONVENSIONAL</t>
  </si>
  <si>
    <t>ANGKA KREDIT INTEGRASI</t>
  </si>
  <si>
    <t>PENETAPAN ANGKA KREDIT INTEGRASI</t>
  </si>
  <si>
    <t>Masa Penilaian : Januari s.d Desember 2023</t>
  </si>
  <si>
    <t>PEJABAT FUNGSIONAL YANG DIINILAI</t>
  </si>
  <si>
    <t>S2 Teknik Sipil</t>
  </si>
  <si>
    <t>AK yang diperoleh dari Pengalaman</t>
  </si>
  <si>
    <t>AK yang diperoleh Kegiatan Tugas Jabatan</t>
  </si>
  <si>
    <t>AK yang diperoleh dari Pengembangan Profesi</t>
  </si>
  <si>
    <t>AK yang diperoleh dari Kegiatan Penunjang</t>
  </si>
  <si>
    <t>TOTAL ANGKA KREDIT</t>
  </si>
  <si>
    <t>Keterangan PerBKN 3/2023:</t>
  </si>
  <si>
    <t>1</t>
  </si>
  <si>
    <t>2</t>
  </si>
  <si>
    <t>3</t>
  </si>
  <si>
    <t>4</t>
  </si>
  <si>
    <t>5</t>
  </si>
  <si>
    <t>6</t>
  </si>
  <si>
    <t>AK tugas jabatan integrasi = AK integrasi - (AK pengembangan profesi integrasi syarat naik Jenjang Jabatan setingkat lebih tinggi + AK tugas penunjang)</t>
  </si>
  <si>
    <t>AK tugas jabatan integrasi adalah AK naik pangkat dan/atau naik jenjang jabatan setingkat lebih tinggi.</t>
  </si>
  <si>
    <t>AK pengembangan profesi integrasi = AK pengembangan profesi konvensional pada jenjang jabatannya yang menjadi syarat untuk kenaikan Jenjang Jabatan setingkat lebih tinggi, dituangkan sejumlah Angka Kredit minimal yang dipersyaratkan</t>
  </si>
  <si>
    <t>Dalam Angka Kredit pengembangan profesi lebih dari angka 3), maka kelebihannya menjadi penambah Angka Kredit pada tugas jabatan integrasi.</t>
  </si>
  <si>
    <t>3&amp;4: AK tugas jabatan integrasi - (AK pengembangan profesi minimal pada jenjang jabatan + AK tugas penunjang)</t>
  </si>
  <si>
    <t>AK kegiatan penunjang dituangkan jika jumlah (AK kumulatif integrasi - AK pengembangan profesi) &gt; kebutuhan AK kenaikan jenjang jabatan setingkat lebih tinggi</t>
  </si>
  <si>
    <t>AK penunjang pada angka 5) dituangkan tidak melebihi 20% dari kebutuhan AK untuk naik pangkat setingkat lebih tinggi</t>
  </si>
  <si>
    <t>AK Pengembangan Profesi</t>
  </si>
  <si>
    <t>AK Pengembangan Profesi minimal</t>
  </si>
  <si>
    <t>AK Kegiatan Penunjang maksimal (20% AK Naik Pangkat)</t>
  </si>
  <si>
    <t>Kelebihan AK u/ naik pangkat</t>
  </si>
  <si>
    <t>AK u/naik pangkat</t>
  </si>
  <si>
    <t>AK Unsur Penunjang</t>
  </si>
  <si>
    <t>AK Pengembangan Profesi min</t>
  </si>
  <si>
    <t>AK 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</si>
</sst>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00"/>
    <numFmt numFmtId="165" formatCode="dd\ \-\ mm\ \-\ yyyy"/>
    <numFmt numFmtId="166" formatCode="[$-421]d\ mmmm\ yyyy"/>
    <numFmt numFmtId="167" formatCode="#,##0.00;[Yellow]\-#,##0.00"/>
    <numFmt numFmtId="168" formatCode="#,##0.00_-;\-* #,##0.00_-;_-* &quot;&quot;???_-;_-@_-"/>
    <numFmt numFmtId="169" formatCode="#0\ &quot;Tahun&quot;"/>
    <numFmt numFmtId="170" formatCode="#0\ &quot;Bulan&quot;"/>
  </numFmts>
  <fonts count="27" x14ac:knownFonts="1">
    <font>
      <sz val="10"/>
      <name val="Arial"/>
    </font>
    <font>
      <sz val="10"/>
      <name val="Tahoma"/>
      <family val="2"/>
    </font>
    <font>
      <b/>
      <sz val="12"/>
      <name val="Tahoma"/>
      <family val="2"/>
    </font>
    <font>
      <b/>
      <sz val="10"/>
      <name val="Tahoma"/>
      <family val="2"/>
    </font>
    <font>
      <sz val="10"/>
      <color rgb="FF000000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sz val="11"/>
      <name val="Arial"/>
      <family val="2"/>
    </font>
    <font>
      <sz val="11"/>
      <name val="Tahoma"/>
      <family val="2"/>
    </font>
    <font>
      <b/>
      <sz val="11"/>
      <name val="Arial"/>
      <family val="2"/>
    </font>
    <font>
      <b/>
      <sz val="12"/>
      <name val="Arial"/>
      <family val="2"/>
    </font>
    <font>
      <vertAlign val="superscript"/>
      <sz val="10"/>
      <color rgb="FF000000"/>
      <name val="Tahoma"/>
      <family val="2"/>
    </font>
    <font>
      <b/>
      <sz val="14"/>
      <name val="Tahoma"/>
      <family val="2"/>
    </font>
    <font>
      <b/>
      <sz val="30"/>
      <name val="Tahoma"/>
      <family val="2"/>
    </font>
    <font>
      <b/>
      <sz val="11"/>
      <name val="Tahoma"/>
      <family val="2"/>
    </font>
    <font>
      <b/>
      <sz val="10"/>
      <color theme="0"/>
      <name val="Tahoma"/>
      <family val="2"/>
    </font>
    <font>
      <sz val="11"/>
      <color rgb="FFFFFF00"/>
      <name val="Arial"/>
      <family val="2"/>
    </font>
    <font>
      <sz val="10"/>
      <color rgb="FFFFFF00"/>
      <name val="Tahoma"/>
      <family val="2"/>
    </font>
    <font>
      <sz val="9"/>
      <name val="Tahoma"/>
      <family val="2"/>
    </font>
    <font>
      <sz val="11"/>
      <color rgb="FFFFFF00"/>
      <name val="Arial"/>
      <family val="2"/>
      <charset val="1"/>
    </font>
    <font>
      <sz val="10"/>
      <color rgb="FFFFFF00"/>
      <name val="Tahoma"/>
      <family val="2"/>
      <charset val="1"/>
    </font>
    <font>
      <sz val="10"/>
      <name val="Tahoma"/>
      <family val="2"/>
      <charset val="1"/>
    </font>
    <font>
      <b/>
      <sz val="11"/>
      <name val="Arial"/>
      <family val="2"/>
      <charset val="1"/>
    </font>
    <font>
      <b/>
      <sz val="10"/>
      <name val="Tahoma"/>
      <family val="2"/>
      <charset val="1"/>
    </font>
    <font>
      <sz val="11"/>
      <name val="Arial"/>
      <family val="2"/>
      <charset val="1"/>
    </font>
    <font>
      <sz val="10"/>
      <name val="Arial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5" fillId="0" borderId="0" applyFont="0" applyFill="0" applyBorder="0" applyAlignment="0" applyProtection="0"/>
  </cellStyleXfs>
  <cellXfs count="227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9" fillId="0" borderId="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0" borderId="16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2" xfId="0" quotePrefix="1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65" fontId="7" fillId="0" borderId="3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top"/>
    </xf>
    <xf numFmtId="0" fontId="14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15" xfId="0" applyFont="1" applyBorder="1"/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" fillId="0" borderId="0" xfId="0" quotePrefix="1" applyFont="1" applyAlignment="1">
      <alignment vertical="center"/>
    </xf>
    <xf numFmtId="0" fontId="1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1" fillId="0" borderId="2" xfId="0" quotePrefix="1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1" fillId="0" borderId="3" xfId="0" applyNumberFormat="1" applyFont="1" applyBorder="1" applyAlignment="1">
      <alignment horizontal="left" vertical="center"/>
    </xf>
    <xf numFmtId="167" fontId="1" fillId="0" borderId="0" xfId="0" applyNumberFormat="1" applyFont="1" applyAlignment="1">
      <alignment vertical="center"/>
    </xf>
    <xf numFmtId="167" fontId="1" fillId="0" borderId="5" xfId="0" applyNumberFormat="1" applyFont="1" applyBorder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top"/>
    </xf>
    <xf numFmtId="0" fontId="18" fillId="0" borderId="0" xfId="0" applyFont="1" applyAlignment="1">
      <alignment vertical="top"/>
    </xf>
    <xf numFmtId="0" fontId="18" fillId="0" borderId="0" xfId="0" quotePrefix="1" applyFont="1" applyAlignment="1">
      <alignment horizontal="left" vertical="top"/>
    </xf>
    <xf numFmtId="0" fontId="7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 vertical="center"/>
    </xf>
    <xf numFmtId="166" fontId="1" fillId="0" borderId="0" xfId="0" applyNumberFormat="1" applyFont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7" fillId="0" borderId="0" xfId="0" quotePrefix="1" applyFont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2" fontId="1" fillId="3" borderId="9" xfId="0" applyNumberFormat="1" applyFont="1" applyFill="1" applyBorder="1" applyAlignment="1">
      <alignment horizontal="center" vertical="center"/>
    </xf>
    <xf numFmtId="165" fontId="7" fillId="0" borderId="2" xfId="0" quotePrefix="1" applyNumberFormat="1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9" fontId="7" fillId="0" borderId="0" xfId="0" applyNumberFormat="1" applyFont="1" applyAlignment="1">
      <alignment vertical="center"/>
    </xf>
    <xf numFmtId="0" fontId="16" fillId="0" borderId="9" xfId="0" applyFont="1" applyBorder="1" applyAlignment="1">
      <alignment vertical="center"/>
    </xf>
    <xf numFmtId="0" fontId="16" fillId="0" borderId="11" xfId="0" applyFont="1" applyBorder="1" applyAlignment="1">
      <alignment horizontal="left" vertical="center"/>
    </xf>
    <xf numFmtId="0" fontId="21" fillId="0" borderId="16" xfId="0" applyFont="1" applyBorder="1" applyAlignment="1">
      <alignment vertical="center"/>
    </xf>
    <xf numFmtId="0" fontId="21" fillId="0" borderId="14" xfId="0" applyFont="1" applyBorder="1" applyAlignment="1">
      <alignment vertical="center"/>
    </xf>
    <xf numFmtId="0" fontId="7" fillId="0" borderId="14" xfId="0" quotePrefix="1" applyFont="1" applyBorder="1"/>
    <xf numFmtId="0" fontId="16" fillId="0" borderId="10" xfId="0" applyFont="1" applyBorder="1" applyAlignment="1">
      <alignment vertical="center"/>
    </xf>
    <xf numFmtId="0" fontId="16" fillId="0" borderId="12" xfId="0" applyFont="1" applyBorder="1" applyAlignment="1">
      <alignment horizontal="left" vertical="center"/>
    </xf>
    <xf numFmtId="0" fontId="1" fillId="0" borderId="10" xfId="0" quotePrefix="1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0" fontId="21" fillId="0" borderId="16" xfId="0" applyFont="1" applyBorder="1" applyAlignment="1">
      <alignment horizontal="center" vertical="center"/>
    </xf>
    <xf numFmtId="0" fontId="21" fillId="0" borderId="16" xfId="0" quotePrefix="1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0" xfId="0" quotePrefix="1" applyFont="1" applyAlignment="1">
      <alignment horizontal="center" vertical="center"/>
    </xf>
    <xf numFmtId="0" fontId="20" fillId="0" borderId="10" xfId="0" quotePrefix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21" fillId="0" borderId="14" xfId="0" applyFont="1" applyBorder="1" applyAlignment="1">
      <alignment horizontal="center" vertical="center"/>
    </xf>
    <xf numFmtId="0" fontId="24" fillId="0" borderId="14" xfId="0" quotePrefix="1" applyFont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168" fontId="1" fillId="0" borderId="4" xfId="0" applyNumberFormat="1" applyFont="1" applyBorder="1" applyAlignment="1">
      <alignment horizontal="right" vertical="center"/>
    </xf>
    <xf numFmtId="168" fontId="1" fillId="0" borderId="1" xfId="0" applyNumberFormat="1" applyFont="1" applyBorder="1" applyAlignment="1">
      <alignment horizontal="right" vertical="center"/>
    </xf>
    <xf numFmtId="2" fontId="1" fillId="0" borderId="4" xfId="0" applyNumberFormat="1" applyFont="1" applyBorder="1" applyAlignment="1">
      <alignment horizontal="center" vertical="center" wrapText="1"/>
    </xf>
    <xf numFmtId="170" fontId="7" fillId="0" borderId="2" xfId="0" applyNumberFormat="1" applyFont="1" applyBorder="1" applyAlignment="1">
      <alignment horizontal="left" vertical="center"/>
    </xf>
    <xf numFmtId="0" fontId="7" fillId="0" borderId="5" xfId="0" quotePrefix="1" applyFont="1" applyBorder="1" applyAlignment="1">
      <alignment vertical="center"/>
    </xf>
    <xf numFmtId="0" fontId="7" fillId="0" borderId="5" xfId="0" applyFont="1" applyBorder="1" applyAlignment="1">
      <alignment vertical="center"/>
    </xf>
    <xf numFmtId="20" fontId="1" fillId="0" borderId="0" xfId="0" quotePrefix="1" applyNumberFormat="1" applyFont="1" applyAlignment="1">
      <alignment vertical="center"/>
    </xf>
    <xf numFmtId="43" fontId="1" fillId="0" borderId="1" xfId="1" applyFont="1" applyBorder="1" applyAlignment="1">
      <alignment horizontal="right" vertical="center"/>
    </xf>
    <xf numFmtId="43" fontId="1" fillId="3" borderId="1" xfId="1" applyFont="1" applyFill="1" applyBorder="1" applyAlignment="1">
      <alignment horizontal="right" vertical="center"/>
    </xf>
    <xf numFmtId="0" fontId="21" fillId="0" borderId="10" xfId="0" quotePrefix="1" applyFont="1" applyBorder="1" applyAlignment="1">
      <alignment horizontal="center" vertical="center"/>
    </xf>
    <xf numFmtId="0" fontId="24" fillId="0" borderId="12" xfId="0" applyFont="1" applyBorder="1" applyAlignment="1">
      <alignment horizontal="center"/>
    </xf>
    <xf numFmtId="2" fontId="7" fillId="0" borderId="0" xfId="0" applyNumberFormat="1" applyFont="1" applyAlignment="1">
      <alignment vertical="center"/>
    </xf>
    <xf numFmtId="2" fontId="1" fillId="0" borderId="1" xfId="0" applyNumberFormat="1" applyFont="1" applyBorder="1" applyAlignment="1">
      <alignment horizontal="center" vertical="center" wrapText="1"/>
    </xf>
    <xf numFmtId="43" fontId="1" fillId="0" borderId="1" xfId="0" applyNumberFormat="1" applyFont="1" applyBorder="1" applyAlignment="1">
      <alignment horizontal="right" vertical="center"/>
    </xf>
    <xf numFmtId="43" fontId="1" fillId="3" borderId="1" xfId="0" applyNumberFormat="1" applyFont="1" applyFill="1" applyBorder="1" applyAlignment="1">
      <alignment horizontal="right" vertical="center"/>
    </xf>
    <xf numFmtId="43" fontId="1" fillId="0" borderId="1" xfId="1" applyFont="1" applyFill="1" applyBorder="1" applyAlignment="1">
      <alignment horizontal="right" vertical="center"/>
    </xf>
    <xf numFmtId="43" fontId="1" fillId="3" borderId="4" xfId="1" applyFont="1" applyFill="1" applyBorder="1" applyAlignment="1">
      <alignment horizontal="right" vertical="center"/>
    </xf>
    <xf numFmtId="43" fontId="1" fillId="3" borderId="2" xfId="1" applyFont="1" applyFill="1" applyBorder="1" applyAlignment="1">
      <alignment horizontal="right" vertical="center"/>
    </xf>
    <xf numFmtId="43" fontId="1" fillId="3" borderId="3" xfId="1" applyFont="1" applyFill="1" applyBorder="1" applyAlignment="1">
      <alignment horizontal="right" vertical="center"/>
    </xf>
    <xf numFmtId="43" fontId="1" fillId="0" borderId="4" xfId="1" applyFont="1" applyFill="1" applyBorder="1" applyAlignment="1">
      <alignment horizontal="right" vertical="center"/>
    </xf>
    <xf numFmtId="43" fontId="1" fillId="0" borderId="2" xfId="1" applyFont="1" applyFill="1" applyBorder="1" applyAlignment="1">
      <alignment horizontal="right" vertical="center"/>
    </xf>
    <xf numFmtId="43" fontId="1" fillId="0" borderId="3" xfId="1" applyFont="1" applyFill="1" applyBorder="1" applyAlignment="1">
      <alignment horizontal="right" vertical="center"/>
    </xf>
    <xf numFmtId="0" fontId="23" fillId="0" borderId="13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69" fontId="7" fillId="0" borderId="2" xfId="0" applyNumberFormat="1" applyFont="1" applyBorder="1" applyAlignment="1">
      <alignment horizontal="left" vertical="center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43" fontId="1" fillId="0" borderId="4" xfId="1" applyFont="1" applyBorder="1" applyAlignment="1">
      <alignment horizontal="right" vertical="center"/>
    </xf>
    <xf numFmtId="43" fontId="1" fillId="0" borderId="2" xfId="1" applyFont="1" applyBorder="1" applyAlignment="1">
      <alignment horizontal="right" vertical="center"/>
    </xf>
    <xf numFmtId="43" fontId="1" fillId="0" borderId="3" xfId="1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2" fontId="7" fillId="0" borderId="6" xfId="0" applyNumberFormat="1" applyFont="1" applyBorder="1" applyAlignment="1">
      <alignment horizontal="right" vertical="center" wrapText="1"/>
    </xf>
    <xf numFmtId="2" fontId="7" fillId="0" borderId="8" xfId="0" applyNumberFormat="1" applyFont="1" applyBorder="1" applyAlignment="1">
      <alignment horizontal="right" vertical="center" wrapText="1"/>
    </xf>
    <xf numFmtId="2" fontId="7" fillId="0" borderId="11" xfId="0" applyNumberFormat="1" applyFont="1" applyBorder="1" applyAlignment="1">
      <alignment horizontal="right" vertical="center" wrapText="1"/>
    </xf>
    <xf numFmtId="2" fontId="7" fillId="0" borderId="12" xfId="0" applyNumberFormat="1" applyFont="1" applyBorder="1" applyAlignment="1">
      <alignment horizontal="right" vertical="center" wrapText="1"/>
    </xf>
    <xf numFmtId="2" fontId="7" fillId="0" borderId="4" xfId="0" applyNumberFormat="1" applyFont="1" applyBorder="1" applyAlignment="1">
      <alignment horizontal="right" vertical="center"/>
    </xf>
    <xf numFmtId="2" fontId="7" fillId="0" borderId="3" xfId="0" applyNumberFormat="1" applyFont="1" applyBorder="1" applyAlignment="1">
      <alignment horizontal="right" vertical="center"/>
    </xf>
    <xf numFmtId="2" fontId="7" fillId="0" borderId="2" xfId="0" applyNumberFormat="1" applyFont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166" fontId="8" fillId="0" borderId="0" xfId="0" applyNumberFormat="1" applyFont="1" applyAlignment="1">
      <alignment horizontal="left"/>
    </xf>
    <xf numFmtId="166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2" fontId="7" fillId="0" borderId="2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68" fontId="1" fillId="0" borderId="4" xfId="0" applyNumberFormat="1" applyFont="1" applyBorder="1" applyAlignment="1">
      <alignment horizontal="right" vertical="center"/>
    </xf>
    <xf numFmtId="168" fontId="1" fillId="0" borderId="2" xfId="0" applyNumberFormat="1" applyFont="1" applyBorder="1" applyAlignment="1">
      <alignment horizontal="right" vertical="center"/>
    </xf>
    <xf numFmtId="168" fontId="1" fillId="0" borderId="3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8" fontId="3" fillId="0" borderId="4" xfId="0" applyNumberFormat="1" applyFont="1" applyBorder="1" applyAlignment="1">
      <alignment horizontal="right" vertical="center"/>
    </xf>
    <xf numFmtId="168" fontId="3" fillId="0" borderId="2" xfId="0" applyNumberFormat="1" applyFont="1" applyBorder="1" applyAlignment="1">
      <alignment horizontal="right" vertical="center"/>
    </xf>
    <xf numFmtId="168" fontId="3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9" fontId="22" fillId="0" borderId="13" xfId="0" applyNumberFormat="1" applyFont="1" applyBorder="1" applyAlignment="1">
      <alignment horizontal="center" vertical="center"/>
    </xf>
    <xf numFmtId="9" fontId="22" fillId="0" borderId="16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0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35699</xdr:colOff>
      <xdr:row>0</xdr:row>
      <xdr:rowOff>22991</xdr:rowOff>
    </xdr:from>
    <xdr:to>
      <xdr:col>3</xdr:col>
      <xdr:colOff>82211</xdr:colOff>
      <xdr:row>2</xdr:row>
      <xdr:rowOff>149215</xdr:rowOff>
    </xdr:to>
    <xdr:pic>
      <xdr:nvPicPr>
        <xdr:cNvPr id="2" name="Picture 1" descr="NTBlogo">
          <a:extLst>
            <a:ext uri="{FF2B5EF4-FFF2-40B4-BE49-F238E27FC236}">
              <a16:creationId xmlns:a16="http://schemas.microsoft.com/office/drawing/2014/main" id="{220886C3-6018-494B-91AC-FFB3A1450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699" y="22991"/>
          <a:ext cx="725686" cy="884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94B4A-E385-4E0C-A35B-6C42A5AC6E44}">
  <sheetPr>
    <tabColor rgb="FF00B0F0"/>
  </sheetPr>
  <dimension ref="A1:AG120"/>
  <sheetViews>
    <sheetView tabSelected="1" view="pageBreakPreview" topLeftCell="A2" zoomScale="115" zoomScaleNormal="100" zoomScaleSheetLayoutView="115" workbookViewId="0">
      <selection activeCell="I13" sqref="I13:M13"/>
    </sheetView>
  </sheetViews>
  <sheetFormatPr defaultColWidth="9.1328125" defaultRowHeight="13.5" x14ac:dyDescent="0.35"/>
  <cols>
    <col min="1" max="1" width="3.59765625" style="12" customWidth="1"/>
    <col min="2" max="2" width="3.6640625" style="12" customWidth="1"/>
    <col min="3" max="3" width="2.265625" style="12" customWidth="1"/>
    <col min="4" max="4" width="3.33203125" style="12" customWidth="1"/>
    <col min="5" max="5" width="8.53125" style="12" customWidth="1"/>
    <col min="6" max="6" width="6.3984375" style="12" customWidth="1"/>
    <col min="7" max="7" width="7.33203125" style="12" customWidth="1"/>
    <col min="8" max="8" width="1.59765625" style="12" customWidth="1"/>
    <col min="9" max="9" width="2.73046875" style="12" customWidth="1"/>
    <col min="10" max="10" width="6.796875" style="12" customWidth="1"/>
    <col min="11" max="11" width="8.9296875" style="12" customWidth="1"/>
    <col min="12" max="12" width="12.6640625" style="12" customWidth="1"/>
    <col min="13" max="13" width="1.59765625" style="12" customWidth="1"/>
    <col min="14" max="14" width="9.9296875" style="12" customWidth="1"/>
    <col min="15" max="15" width="1.59765625" style="12" customWidth="1"/>
    <col min="16" max="16" width="15.46484375" style="12" customWidth="1"/>
    <col min="17" max="18" width="3.59765625" style="12" customWidth="1"/>
    <col min="19" max="19" width="27.265625" style="12" customWidth="1"/>
    <col min="20" max="20" width="6.9296875" style="12" customWidth="1"/>
    <col min="21" max="21" width="23.19921875" style="12" customWidth="1"/>
    <col min="22" max="22" width="14.73046875" style="12" customWidth="1"/>
    <col min="23" max="23" width="8.1328125" style="12" customWidth="1"/>
    <col min="24" max="24" width="1.59765625" style="12" customWidth="1"/>
    <col min="25" max="26" width="8.1328125" style="12" customWidth="1"/>
    <col min="27" max="27" width="10.3984375" style="12" customWidth="1"/>
    <col min="28" max="32" width="8.59765625" style="12" customWidth="1"/>
    <col min="33" max="33" width="25.9296875" style="12" customWidth="1"/>
    <col min="34" max="16384" width="9.1328125" style="12"/>
  </cols>
  <sheetData>
    <row r="1" spans="1:33" ht="18.75" customHeight="1" x14ac:dyDescent="0.35">
      <c r="D1" s="188" t="s">
        <v>35</v>
      </c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34"/>
      <c r="R1" s="34"/>
      <c r="S1" s="34"/>
      <c r="T1" s="34"/>
      <c r="U1" s="34"/>
      <c r="V1" s="34"/>
      <c r="W1" s="34"/>
    </row>
    <row r="2" spans="1:33" ht="40.9" customHeight="1" x14ac:dyDescent="0.35">
      <c r="D2" s="189" t="s">
        <v>36</v>
      </c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35"/>
      <c r="R2" s="35"/>
      <c r="S2" s="35"/>
      <c r="T2" s="35"/>
      <c r="U2" s="35"/>
      <c r="V2" s="35"/>
      <c r="W2" s="35"/>
    </row>
    <row r="3" spans="1:33" ht="13.9" customHeight="1" thickBot="1" x14ac:dyDescent="0.4">
      <c r="A3" s="33"/>
      <c r="B3" s="33"/>
      <c r="C3" s="33"/>
      <c r="D3" s="190" t="s">
        <v>44</v>
      </c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30"/>
      <c r="R3" s="30"/>
      <c r="S3" s="30"/>
      <c r="T3" s="30"/>
      <c r="U3" s="30"/>
      <c r="V3" s="30"/>
      <c r="W3" s="30"/>
    </row>
    <row r="4" spans="1:33" ht="13.9" thickTop="1" x14ac:dyDescent="0.35"/>
    <row r="5" spans="1:33" ht="30.4" customHeight="1" x14ac:dyDescent="0.35">
      <c r="A5" s="191" t="s">
        <v>94</v>
      </c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</row>
    <row r="6" spans="1:33" x14ac:dyDescent="0.3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33" ht="28.5" customHeight="1" x14ac:dyDescent="0.35">
      <c r="A7" s="17" t="s">
        <v>27</v>
      </c>
      <c r="B7" s="17"/>
      <c r="C7" s="17" t="s">
        <v>3</v>
      </c>
      <c r="D7" s="17" t="s">
        <v>34</v>
      </c>
      <c r="E7" s="17"/>
      <c r="F7" s="17"/>
      <c r="G7" s="17"/>
      <c r="H7" s="17"/>
      <c r="I7" s="17"/>
      <c r="J7" s="17"/>
      <c r="K7" s="17"/>
      <c r="M7" s="32"/>
      <c r="N7" s="32"/>
      <c r="O7" s="32"/>
      <c r="P7" s="32" t="s">
        <v>106</v>
      </c>
    </row>
    <row r="8" spans="1:33" s="17" customFormat="1" ht="28.5" customHeight="1" x14ac:dyDescent="0.35">
      <c r="A8" s="182" t="s">
        <v>28</v>
      </c>
      <c r="B8" s="183"/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4"/>
      <c r="Q8" s="54"/>
      <c r="R8" s="54"/>
      <c r="S8" s="27"/>
      <c r="T8" s="28"/>
    </row>
    <row r="9" spans="1:33" s="17" customFormat="1" ht="28.5" customHeight="1" x14ac:dyDescent="0.35">
      <c r="A9" s="18">
        <v>1</v>
      </c>
      <c r="B9" s="19" t="s">
        <v>30</v>
      </c>
      <c r="C9" s="19"/>
      <c r="D9" s="19"/>
      <c r="E9" s="19"/>
      <c r="F9" s="19"/>
      <c r="G9" s="19"/>
      <c r="H9" s="20" t="s">
        <v>3</v>
      </c>
      <c r="I9" s="19" t="s">
        <v>70</v>
      </c>
      <c r="J9" s="19"/>
      <c r="K9" s="19"/>
      <c r="L9" s="19"/>
      <c r="M9" s="19"/>
      <c r="N9" s="19"/>
      <c r="O9" s="19"/>
      <c r="P9" s="21"/>
      <c r="T9" s="62"/>
    </row>
    <row r="10" spans="1:33" s="17" customFormat="1" ht="28.5" customHeight="1" x14ac:dyDescent="0.35">
      <c r="A10" s="18">
        <v>2</v>
      </c>
      <c r="B10" s="19" t="s">
        <v>4</v>
      </c>
      <c r="C10" s="19"/>
      <c r="D10" s="19"/>
      <c r="E10" s="19"/>
      <c r="F10" s="19"/>
      <c r="G10" s="19"/>
      <c r="H10" s="20" t="s">
        <v>3</v>
      </c>
      <c r="I10" s="19" t="s">
        <v>71</v>
      </c>
      <c r="J10" s="19"/>
      <c r="K10" s="19"/>
      <c r="L10" s="19"/>
      <c r="M10" s="19"/>
      <c r="N10" s="19"/>
      <c r="O10" s="19"/>
      <c r="P10" s="21"/>
      <c r="T10" s="62"/>
    </row>
    <row r="11" spans="1:33" s="17" customFormat="1" ht="28.5" customHeight="1" x14ac:dyDescent="0.35">
      <c r="A11" s="18">
        <v>3</v>
      </c>
      <c r="B11" s="19" t="s">
        <v>31</v>
      </c>
      <c r="C11" s="19"/>
      <c r="D11" s="19"/>
      <c r="E11" s="19"/>
      <c r="F11" s="19"/>
      <c r="G11" s="19"/>
      <c r="H11" s="20" t="s">
        <v>3</v>
      </c>
      <c r="I11" s="19" t="s">
        <v>72</v>
      </c>
      <c r="J11" s="19"/>
      <c r="K11" s="19"/>
      <c r="L11" s="19"/>
      <c r="M11" s="19"/>
      <c r="N11" s="19"/>
      <c r="O11" s="19"/>
      <c r="P11" s="21"/>
      <c r="T11" s="62"/>
    </row>
    <row r="12" spans="1:33" s="17" customFormat="1" ht="28.5" customHeight="1" x14ac:dyDescent="0.35">
      <c r="A12" s="18">
        <v>4</v>
      </c>
      <c r="B12" s="19" t="s">
        <v>32</v>
      </c>
      <c r="C12" s="19"/>
      <c r="D12" s="19"/>
      <c r="E12" s="19"/>
      <c r="F12" s="19"/>
      <c r="G12" s="19"/>
      <c r="H12" s="20" t="s">
        <v>3</v>
      </c>
      <c r="I12" s="19" t="s">
        <v>73</v>
      </c>
      <c r="J12" s="19"/>
      <c r="K12" s="19"/>
      <c r="L12" s="19"/>
      <c r="M12" s="19"/>
      <c r="N12" s="19"/>
      <c r="O12" s="19"/>
      <c r="P12" s="21"/>
      <c r="T12" s="62"/>
    </row>
    <row r="13" spans="1:33" s="17" customFormat="1" ht="28.5" customHeight="1" x14ac:dyDescent="0.35">
      <c r="A13" s="18">
        <v>5</v>
      </c>
      <c r="B13" s="19" t="s">
        <v>7</v>
      </c>
      <c r="C13" s="19"/>
      <c r="D13" s="19"/>
      <c r="E13" s="19"/>
      <c r="F13" s="19"/>
      <c r="G13" s="19"/>
      <c r="H13" s="20" t="s">
        <v>3</v>
      </c>
      <c r="I13" s="177" t="s">
        <v>45</v>
      </c>
      <c r="J13" s="177"/>
      <c r="K13" s="177"/>
      <c r="L13" s="177"/>
      <c r="M13" s="177"/>
      <c r="N13" s="19"/>
      <c r="O13" s="19"/>
      <c r="P13" s="21"/>
      <c r="T13" s="62"/>
    </row>
    <row r="14" spans="1:33" s="17" customFormat="1" ht="28.5" customHeight="1" x14ac:dyDescent="0.35">
      <c r="A14" s="18">
        <v>6</v>
      </c>
      <c r="B14" s="19" t="s">
        <v>33</v>
      </c>
      <c r="C14" s="19"/>
      <c r="D14" s="19"/>
      <c r="E14" s="19"/>
      <c r="F14" s="19"/>
      <c r="G14" s="19"/>
      <c r="H14" s="20" t="s">
        <v>3</v>
      </c>
      <c r="I14" s="177" t="s">
        <v>51</v>
      </c>
      <c r="J14" s="177"/>
      <c r="K14" s="177"/>
      <c r="L14" s="177"/>
      <c r="M14" s="177"/>
      <c r="N14" s="19"/>
      <c r="O14" s="60" t="s">
        <v>58</v>
      </c>
      <c r="P14" s="29">
        <v>45200</v>
      </c>
      <c r="S14" s="106"/>
      <c r="T14" s="106"/>
      <c r="U14" s="107"/>
    </row>
    <row r="15" spans="1:33" s="17" customFormat="1" ht="28.5" customHeight="1" x14ac:dyDescent="0.35">
      <c r="A15" s="18">
        <v>7</v>
      </c>
      <c r="B15" s="19" t="s">
        <v>96</v>
      </c>
      <c r="C15" s="19"/>
      <c r="D15" s="19"/>
      <c r="E15" s="19"/>
      <c r="F15" s="19"/>
      <c r="G15" s="19"/>
      <c r="H15" s="20" t="s">
        <v>3</v>
      </c>
      <c r="I15" s="177" t="s">
        <v>92</v>
      </c>
      <c r="J15" s="177"/>
      <c r="K15" s="177"/>
      <c r="L15" s="177"/>
      <c r="M15" s="177"/>
      <c r="N15" s="19"/>
      <c r="O15" s="60" t="s">
        <v>58</v>
      </c>
      <c r="P15" s="29">
        <v>43943</v>
      </c>
      <c r="R15" s="54" t="s">
        <v>17</v>
      </c>
      <c r="S15" s="162" t="s">
        <v>46</v>
      </c>
      <c r="T15" s="165" t="s">
        <v>78</v>
      </c>
      <c r="U15" s="166"/>
      <c r="V15" s="156" t="s">
        <v>93</v>
      </c>
      <c r="W15" s="213" t="s">
        <v>84</v>
      </c>
      <c r="X15" s="214"/>
      <c r="Y15" s="215"/>
      <c r="Z15" s="124" t="s">
        <v>129</v>
      </c>
      <c r="AA15" s="124" t="s">
        <v>130</v>
      </c>
      <c r="AB15" s="124" t="s">
        <v>24</v>
      </c>
      <c r="AC15" s="222">
        <v>0.25</v>
      </c>
      <c r="AD15" s="124" t="s">
        <v>85</v>
      </c>
      <c r="AE15" s="124" t="s">
        <v>59</v>
      </c>
      <c r="AF15" s="124" t="s">
        <v>81</v>
      </c>
      <c r="AG15" s="159" t="s">
        <v>82</v>
      </c>
    </row>
    <row r="16" spans="1:33" s="17" customFormat="1" ht="28.5" customHeight="1" x14ac:dyDescent="0.35">
      <c r="A16" s="18">
        <v>8</v>
      </c>
      <c r="B16" s="19" t="s">
        <v>86</v>
      </c>
      <c r="C16" s="19"/>
      <c r="D16" s="19"/>
      <c r="E16" s="19"/>
      <c r="F16" s="19"/>
      <c r="G16" s="19"/>
      <c r="H16" s="20" t="s">
        <v>3</v>
      </c>
      <c r="I16" s="133">
        <v>3</v>
      </c>
      <c r="J16" s="133"/>
      <c r="K16" s="105">
        <v>2</v>
      </c>
      <c r="L16" s="20"/>
      <c r="M16" s="19"/>
      <c r="N16" s="19"/>
      <c r="O16" s="60"/>
      <c r="P16" s="29"/>
      <c r="R16" s="54"/>
      <c r="S16" s="163"/>
      <c r="T16" s="167"/>
      <c r="U16" s="168"/>
      <c r="V16" s="157"/>
      <c r="W16" s="216"/>
      <c r="X16" s="217"/>
      <c r="Y16" s="218"/>
      <c r="Z16" s="125"/>
      <c r="AA16" s="125"/>
      <c r="AB16" s="125"/>
      <c r="AC16" s="223"/>
      <c r="AD16" s="125"/>
      <c r="AE16" s="125"/>
      <c r="AF16" s="125"/>
      <c r="AG16" s="160"/>
    </row>
    <row r="17" spans="1:33" s="17" customFormat="1" ht="28.5" customHeight="1" x14ac:dyDescent="0.35">
      <c r="A17" s="18">
        <v>9</v>
      </c>
      <c r="B17" s="19" t="s">
        <v>9</v>
      </c>
      <c r="C17" s="19"/>
      <c r="D17" s="19"/>
      <c r="E17" s="19"/>
      <c r="F17" s="19"/>
      <c r="G17" s="19"/>
      <c r="H17" s="20" t="s">
        <v>3</v>
      </c>
      <c r="I17" s="186" t="s">
        <v>76</v>
      </c>
      <c r="J17" s="186"/>
      <c r="K17" s="186"/>
      <c r="L17" s="186"/>
      <c r="M17" s="186"/>
      <c r="N17" s="186"/>
      <c r="O17" s="186"/>
      <c r="P17" s="187"/>
      <c r="S17" s="164"/>
      <c r="T17" s="169"/>
      <c r="U17" s="170"/>
      <c r="V17" s="158"/>
      <c r="W17" s="219"/>
      <c r="X17" s="220"/>
      <c r="Y17" s="221"/>
      <c r="Z17" s="126"/>
      <c r="AA17" s="126"/>
      <c r="AB17" s="126"/>
      <c r="AC17" s="164"/>
      <c r="AD17" s="126"/>
      <c r="AE17" s="126"/>
      <c r="AF17" s="126"/>
      <c r="AG17" s="161"/>
    </row>
    <row r="18" spans="1:33" s="17" customFormat="1" ht="28.5" customHeight="1" x14ac:dyDescent="0.35">
      <c r="A18" s="18">
        <v>10</v>
      </c>
      <c r="B18" s="19" t="s">
        <v>27</v>
      </c>
      <c r="C18" s="19"/>
      <c r="D18" s="19"/>
      <c r="E18" s="19"/>
      <c r="F18" s="19"/>
      <c r="G18" s="19"/>
      <c r="H18" s="20" t="s">
        <v>3</v>
      </c>
      <c r="I18" s="186" t="s">
        <v>34</v>
      </c>
      <c r="J18" s="186"/>
      <c r="K18" s="186"/>
      <c r="L18" s="186"/>
      <c r="M18" s="186"/>
      <c r="N18" s="186"/>
      <c r="O18" s="186"/>
      <c r="P18" s="187"/>
      <c r="S18" s="93">
        <v>1</v>
      </c>
      <c r="T18" s="94">
        <f>COLUMN()-COLUMN($S$18)+1</f>
        <v>2</v>
      </c>
      <c r="U18" s="94">
        <f t="shared" ref="U18:AG18" si="0">COLUMN()-COLUMN($S$18)+1</f>
        <v>3</v>
      </c>
      <c r="V18" s="94">
        <f t="shared" si="0"/>
        <v>4</v>
      </c>
      <c r="W18" s="94">
        <f t="shared" si="0"/>
        <v>5</v>
      </c>
      <c r="X18" s="94">
        <f t="shared" si="0"/>
        <v>6</v>
      </c>
      <c r="Y18" s="94">
        <f t="shared" si="0"/>
        <v>7</v>
      </c>
      <c r="Z18" s="94">
        <f t="shared" si="0"/>
        <v>8</v>
      </c>
      <c r="AA18" s="94">
        <f t="shared" si="0"/>
        <v>9</v>
      </c>
      <c r="AB18" s="94">
        <f t="shared" si="0"/>
        <v>10</v>
      </c>
      <c r="AC18" s="94">
        <f t="shared" si="0"/>
        <v>11</v>
      </c>
      <c r="AD18" s="94">
        <f t="shared" si="0"/>
        <v>12</v>
      </c>
      <c r="AE18" s="94">
        <f t="shared" si="0"/>
        <v>13</v>
      </c>
      <c r="AF18" s="94">
        <f t="shared" si="0"/>
        <v>14</v>
      </c>
      <c r="AG18" s="94">
        <f t="shared" si="0"/>
        <v>15</v>
      </c>
    </row>
    <row r="19" spans="1:33" s="17" customFormat="1" ht="28.5" customHeight="1" x14ac:dyDescent="0.35">
      <c r="A19" s="185" t="s">
        <v>87</v>
      </c>
      <c r="B19" s="185"/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S19" s="24" t="s">
        <v>79</v>
      </c>
      <c r="T19" s="63"/>
      <c r="U19" s="68"/>
      <c r="V19" s="95"/>
      <c r="W19" s="75"/>
      <c r="X19" s="76"/>
      <c r="Y19" s="77"/>
      <c r="Z19" s="77"/>
      <c r="AA19" s="111" t="str">
        <f t="shared" ref="AA19:AA22" si="1">IFERROR(AB19*20%,"-")</f>
        <v>-</v>
      </c>
      <c r="AB19" s="73" t="str">
        <f t="shared" ref="AB19:AB31" si="2">IFERROR(IF(OR(W19="",Y19=""),"-",Y19-W19),"-")</f>
        <v>-</v>
      </c>
      <c r="AC19" s="24" t="str">
        <f t="shared" ref="AC19:AC21" si="3">IFERROR(AB19/4,"")</f>
        <v/>
      </c>
      <c r="AD19" s="74" t="str">
        <f t="shared" ref="AD19:AD30" si="4">IF(COUNTA(T20:T22)=0,"-",IF(W20=0,Y19,Y20))</f>
        <v>-</v>
      </c>
      <c r="AE19" s="65" t="str">
        <f t="shared" ref="AE19:AE31" si="5">IFERROR(IF(FIND("Pertama",T19)&gt;0,"Pertama"),"")&amp;IFERROR(IF(FIND("Muda",T19)&gt;0,"Muda"),"")&amp;IFERROR(IF(FIND("Madya",T19)&gt;0,"Madya"),"")&amp;IFERROR(IF(FIND("Utama",T19)&gt;0,"Utama"),"")</f>
        <v/>
      </c>
      <c r="AF19" s="65" t="str">
        <f t="shared" ref="AF19:AF26" si="6">IF(AE20="",IF(AE21="",AE19,AE21),AE20)</f>
        <v/>
      </c>
      <c r="AG19" s="24" t="s">
        <v>54</v>
      </c>
    </row>
    <row r="20" spans="1:33" s="17" customFormat="1" ht="47.65" customHeight="1" x14ac:dyDescent="0.35">
      <c r="A20" s="143" t="s">
        <v>38</v>
      </c>
      <c r="B20" s="140"/>
      <c r="C20" s="140"/>
      <c r="D20" s="140"/>
      <c r="E20" s="140"/>
      <c r="F20" s="140"/>
      <c r="G20" s="140"/>
      <c r="H20" s="140"/>
      <c r="I20" s="140"/>
      <c r="J20" s="141"/>
      <c r="K20" s="143" t="s">
        <v>88</v>
      </c>
      <c r="L20" s="141"/>
      <c r="M20" s="226" t="s">
        <v>89</v>
      </c>
      <c r="N20" s="226"/>
      <c r="O20" s="226"/>
      <c r="P20" s="226"/>
      <c r="S20" s="24" t="s">
        <v>54</v>
      </c>
      <c r="T20" s="63"/>
      <c r="U20" s="68"/>
      <c r="V20" s="95"/>
      <c r="W20" s="75"/>
      <c r="X20" s="76"/>
      <c r="Y20" s="77"/>
      <c r="Z20" s="77"/>
      <c r="AA20" s="111" t="str">
        <f t="shared" si="1"/>
        <v>-</v>
      </c>
      <c r="AB20" s="73" t="str">
        <f t="shared" si="2"/>
        <v>-</v>
      </c>
      <c r="AC20" s="24" t="str">
        <f t="shared" si="3"/>
        <v/>
      </c>
      <c r="AD20" s="74">
        <f t="shared" si="4"/>
        <v>0</v>
      </c>
      <c r="AE20" s="65" t="str">
        <f t="shared" si="5"/>
        <v/>
      </c>
      <c r="AF20" s="65" t="str">
        <f t="shared" si="6"/>
        <v/>
      </c>
      <c r="AG20" s="24" t="s">
        <v>47</v>
      </c>
    </row>
    <row r="21" spans="1:33" s="17" customFormat="1" ht="28.5" customHeight="1" x14ac:dyDescent="0.35">
      <c r="A21" s="153">
        <v>903.48</v>
      </c>
      <c r="B21" s="154"/>
      <c r="C21" s="154"/>
      <c r="D21" s="154"/>
      <c r="E21" s="154"/>
      <c r="F21" s="154"/>
      <c r="G21" s="154"/>
      <c r="H21" s="154"/>
      <c r="I21" s="154"/>
      <c r="J21" s="155"/>
      <c r="K21" s="143">
        <f>VLOOKUP(I15,$T$19:$AG$31,$V$18-1,FALSE)</f>
        <v>400</v>
      </c>
      <c r="L21" s="141"/>
      <c r="M21" s="142">
        <f>A21-K21</f>
        <v>503.48</v>
      </c>
      <c r="N21" s="142"/>
      <c r="O21" s="142"/>
      <c r="P21" s="142"/>
      <c r="S21" s="24" t="s">
        <v>47</v>
      </c>
      <c r="T21" s="63"/>
      <c r="U21" s="68"/>
      <c r="V21" s="95"/>
      <c r="W21" s="75"/>
      <c r="X21" s="76"/>
      <c r="Y21" s="77"/>
      <c r="Z21" s="77"/>
      <c r="AA21" s="111" t="str">
        <f t="shared" si="1"/>
        <v>-</v>
      </c>
      <c r="AB21" s="73" t="str">
        <f t="shared" si="2"/>
        <v>-</v>
      </c>
      <c r="AC21" s="24" t="str">
        <f t="shared" si="3"/>
        <v/>
      </c>
      <c r="AD21" s="74">
        <f t="shared" si="4"/>
        <v>0</v>
      </c>
      <c r="AE21" s="65" t="str">
        <f t="shared" si="5"/>
        <v/>
      </c>
      <c r="AF21" s="65" t="str">
        <f t="shared" si="6"/>
        <v>Pertama</v>
      </c>
      <c r="AG21" s="24" t="s">
        <v>53</v>
      </c>
    </row>
    <row r="22" spans="1:33" s="17" customFormat="1" ht="15.75" customHeight="1" x14ac:dyDescent="0.3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S22" s="24" t="s">
        <v>53</v>
      </c>
      <c r="T22" s="63"/>
      <c r="U22" s="68"/>
      <c r="V22" s="95"/>
      <c r="W22" s="75"/>
      <c r="X22" s="76"/>
      <c r="Y22" s="77"/>
      <c r="Z22" s="77"/>
      <c r="AA22" s="111" t="str">
        <f t="shared" si="1"/>
        <v>-</v>
      </c>
      <c r="AB22" s="73" t="str">
        <f t="shared" si="2"/>
        <v>-</v>
      </c>
      <c r="AC22" s="24" t="str">
        <f>IFERROR(AB22/4,"")</f>
        <v/>
      </c>
      <c r="AD22" s="74">
        <f t="shared" si="4"/>
        <v>0</v>
      </c>
      <c r="AE22" s="65" t="str">
        <f t="shared" si="5"/>
        <v/>
      </c>
      <c r="AF22" s="65" t="str">
        <f t="shared" si="6"/>
        <v>Pertama</v>
      </c>
      <c r="AG22" s="24" t="s">
        <v>48</v>
      </c>
    </row>
    <row r="23" spans="1:33" s="17" customFormat="1" x14ac:dyDescent="0.3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4" t="s">
        <v>61</v>
      </c>
      <c r="M23" s="15" t="s">
        <v>3</v>
      </c>
      <c r="N23" s="15" t="s">
        <v>60</v>
      </c>
      <c r="O23" s="15"/>
      <c r="P23" s="15"/>
      <c r="S23" s="24" t="s">
        <v>48</v>
      </c>
      <c r="T23" s="63" t="s">
        <v>90</v>
      </c>
      <c r="U23" s="68"/>
      <c r="V23" s="95">
        <v>100</v>
      </c>
      <c r="W23" s="78">
        <v>0</v>
      </c>
      <c r="X23" s="79" t="s">
        <v>22</v>
      </c>
      <c r="Y23" s="80">
        <v>50</v>
      </c>
      <c r="Z23" s="80"/>
      <c r="AA23" s="111">
        <f>IFERROR(AB23*20%,"-")</f>
        <v>10</v>
      </c>
      <c r="AB23" s="73">
        <f t="shared" si="2"/>
        <v>50</v>
      </c>
      <c r="AC23" s="24">
        <f t="shared" ref="AC23:AC31" si="7">IFERROR(AB23/4,"")</f>
        <v>12.5</v>
      </c>
      <c r="AD23" s="74">
        <f t="shared" si="4"/>
        <v>100</v>
      </c>
      <c r="AE23" s="65" t="str">
        <f t="shared" si="5"/>
        <v>Pertama</v>
      </c>
      <c r="AF23" s="65" t="str">
        <f t="shared" si="6"/>
        <v>Muda</v>
      </c>
      <c r="AG23" s="24" t="s">
        <v>80</v>
      </c>
    </row>
    <row r="24" spans="1:33" x14ac:dyDescent="0.35">
      <c r="L24" s="14" t="s">
        <v>62</v>
      </c>
      <c r="M24" s="15" t="s">
        <v>3</v>
      </c>
      <c r="N24" s="171">
        <v>45283</v>
      </c>
      <c r="O24" s="171"/>
      <c r="P24" s="171"/>
      <c r="R24" s="17"/>
      <c r="S24" s="24" t="s">
        <v>80</v>
      </c>
      <c r="T24" s="63"/>
      <c r="U24" s="68"/>
      <c r="V24" s="95">
        <v>150</v>
      </c>
      <c r="W24" s="78">
        <v>50</v>
      </c>
      <c r="X24" s="79" t="s">
        <v>22</v>
      </c>
      <c r="Y24" s="81">
        <v>100</v>
      </c>
      <c r="Z24" s="81">
        <v>2</v>
      </c>
      <c r="AA24" s="111">
        <f t="shared" ref="AA24:AA30" si="8">IFERROR(AB24*20%,"-")</f>
        <v>10</v>
      </c>
      <c r="AB24" s="73">
        <f t="shared" si="2"/>
        <v>50</v>
      </c>
      <c r="AC24" s="24">
        <f t="shared" si="7"/>
        <v>12.5</v>
      </c>
      <c r="AD24" s="74">
        <f t="shared" si="4"/>
        <v>100</v>
      </c>
      <c r="AE24" s="65" t="str">
        <f t="shared" si="5"/>
        <v/>
      </c>
      <c r="AF24" s="65" t="str">
        <f t="shared" si="6"/>
        <v>Muda</v>
      </c>
      <c r="AG24" s="24" t="s">
        <v>49</v>
      </c>
    </row>
    <row r="25" spans="1:33" x14ac:dyDescent="0.35">
      <c r="L25" s="14" t="s">
        <v>29</v>
      </c>
      <c r="M25" s="15"/>
      <c r="N25" s="15"/>
      <c r="O25" s="15"/>
      <c r="P25" s="15"/>
      <c r="R25" s="17"/>
      <c r="S25" s="24" t="s">
        <v>49</v>
      </c>
      <c r="T25" s="63" t="s">
        <v>91</v>
      </c>
      <c r="U25" s="68"/>
      <c r="V25" s="95">
        <v>200</v>
      </c>
      <c r="W25" s="78">
        <v>0</v>
      </c>
      <c r="X25" s="79" t="s">
        <v>22</v>
      </c>
      <c r="Y25" s="81">
        <v>100</v>
      </c>
      <c r="Z25" s="81">
        <v>4</v>
      </c>
      <c r="AA25" s="111">
        <f t="shared" si="8"/>
        <v>20</v>
      </c>
      <c r="AB25" s="73">
        <f t="shared" si="2"/>
        <v>100</v>
      </c>
      <c r="AC25" s="24">
        <f t="shared" si="7"/>
        <v>25</v>
      </c>
      <c r="AD25" s="74">
        <f t="shared" si="4"/>
        <v>200</v>
      </c>
      <c r="AE25" s="65" t="str">
        <f t="shared" si="5"/>
        <v>Muda</v>
      </c>
      <c r="AF25" s="65" t="str">
        <f t="shared" si="6"/>
        <v>Madya</v>
      </c>
      <c r="AG25" s="24" t="s">
        <v>52</v>
      </c>
    </row>
    <row r="26" spans="1:33" ht="54.4" customHeight="1" x14ac:dyDescent="0.35">
      <c r="L26" s="14"/>
      <c r="M26" s="15"/>
      <c r="N26" s="15"/>
      <c r="O26" s="15"/>
      <c r="P26" s="15"/>
      <c r="R26" s="17"/>
      <c r="S26" s="24" t="s">
        <v>52</v>
      </c>
      <c r="T26" s="63"/>
      <c r="U26" s="68"/>
      <c r="V26" s="95">
        <v>300</v>
      </c>
      <c r="W26" s="78">
        <v>100</v>
      </c>
      <c r="X26" s="79" t="s">
        <v>22</v>
      </c>
      <c r="Y26" s="81">
        <v>200</v>
      </c>
      <c r="Z26" s="81">
        <v>6</v>
      </c>
      <c r="AA26" s="111">
        <f t="shared" si="8"/>
        <v>20</v>
      </c>
      <c r="AB26" s="73">
        <f t="shared" si="2"/>
        <v>100</v>
      </c>
      <c r="AC26" s="24">
        <f t="shared" si="7"/>
        <v>25</v>
      </c>
      <c r="AD26" s="74">
        <f t="shared" si="4"/>
        <v>200</v>
      </c>
      <c r="AE26" s="65" t="str">
        <f t="shared" si="5"/>
        <v/>
      </c>
      <c r="AF26" s="65" t="str">
        <f t="shared" si="6"/>
        <v>Madya</v>
      </c>
      <c r="AG26" s="24" t="s">
        <v>50</v>
      </c>
    </row>
    <row r="27" spans="1:33" x14ac:dyDescent="0.35">
      <c r="L27" s="31" t="s">
        <v>75</v>
      </c>
      <c r="M27" s="15"/>
      <c r="N27" s="15"/>
      <c r="O27" s="15"/>
      <c r="P27" s="15"/>
      <c r="R27" s="17"/>
      <c r="S27" s="24" t="s">
        <v>50</v>
      </c>
      <c r="T27" s="63" t="s">
        <v>92</v>
      </c>
      <c r="U27" s="68"/>
      <c r="V27" s="95">
        <v>400</v>
      </c>
      <c r="W27" s="78">
        <v>0</v>
      </c>
      <c r="X27" s="79" t="s">
        <v>22</v>
      </c>
      <c r="Y27" s="81">
        <v>150</v>
      </c>
      <c r="Z27" s="81">
        <v>8</v>
      </c>
      <c r="AA27" s="111">
        <f t="shared" si="8"/>
        <v>30</v>
      </c>
      <c r="AB27" s="73">
        <f t="shared" si="2"/>
        <v>150</v>
      </c>
      <c r="AC27" s="24">
        <f t="shared" si="7"/>
        <v>37.5</v>
      </c>
      <c r="AD27" s="74" t="str">
        <f t="shared" si="4"/>
        <v>-</v>
      </c>
      <c r="AE27" s="65" t="str">
        <f t="shared" si="5"/>
        <v>Madya</v>
      </c>
      <c r="AF27" s="65" t="str">
        <f t="shared" ref="AF27:AF31" si="9">IF(AE28="",IF(AE29="",AE27,AE29),AE28)</f>
        <v>Madya</v>
      </c>
      <c r="AG27" s="24" t="s">
        <v>51</v>
      </c>
    </row>
    <row r="28" spans="1:33" ht="45" customHeight="1" x14ac:dyDescent="0.35">
      <c r="L28" s="14" t="s">
        <v>74</v>
      </c>
      <c r="M28" s="15"/>
      <c r="N28" s="15"/>
      <c r="O28" s="15"/>
      <c r="P28" s="15"/>
      <c r="R28" s="17"/>
      <c r="S28" s="24" t="s">
        <v>51</v>
      </c>
      <c r="T28" s="63"/>
      <c r="U28" s="68"/>
      <c r="V28" s="95">
        <v>550</v>
      </c>
      <c r="W28" s="78">
        <v>150</v>
      </c>
      <c r="X28" s="79" t="s">
        <v>22</v>
      </c>
      <c r="Y28" s="81">
        <v>300</v>
      </c>
      <c r="Z28" s="81">
        <v>12</v>
      </c>
      <c r="AA28" s="111">
        <f t="shared" si="8"/>
        <v>30</v>
      </c>
      <c r="AB28" s="73">
        <f t="shared" si="2"/>
        <v>150</v>
      </c>
      <c r="AC28" s="24">
        <f t="shared" si="7"/>
        <v>37.5</v>
      </c>
      <c r="AD28" s="74" t="str">
        <f t="shared" si="4"/>
        <v>-</v>
      </c>
      <c r="AE28" s="65" t="str">
        <f t="shared" si="5"/>
        <v/>
      </c>
      <c r="AF28" s="65" t="str">
        <f t="shared" si="9"/>
        <v/>
      </c>
      <c r="AG28" s="24" t="s">
        <v>55</v>
      </c>
    </row>
    <row r="29" spans="1:33" x14ac:dyDescent="0.35">
      <c r="A29" s="15" t="s">
        <v>26</v>
      </c>
      <c r="R29" s="17"/>
      <c r="S29" s="24" t="s">
        <v>55</v>
      </c>
      <c r="T29" s="63"/>
      <c r="U29" s="68"/>
      <c r="V29" s="95">
        <v>700</v>
      </c>
      <c r="W29" s="78">
        <v>300</v>
      </c>
      <c r="X29" s="79" t="s">
        <v>22</v>
      </c>
      <c r="Y29" s="80"/>
      <c r="Z29" s="80"/>
      <c r="AA29" s="111" t="str">
        <f t="shared" si="8"/>
        <v>-</v>
      </c>
      <c r="AB29" s="73" t="str">
        <f t="shared" si="2"/>
        <v>-</v>
      </c>
      <c r="AC29" s="24" t="str">
        <f t="shared" si="7"/>
        <v/>
      </c>
      <c r="AD29" s="74" t="str">
        <f t="shared" si="4"/>
        <v>-</v>
      </c>
      <c r="AE29" s="65" t="str">
        <f t="shared" si="5"/>
        <v/>
      </c>
      <c r="AF29" s="65" t="str">
        <f t="shared" si="9"/>
        <v/>
      </c>
      <c r="AG29" s="24" t="s">
        <v>56</v>
      </c>
    </row>
    <row r="30" spans="1:33" x14ac:dyDescent="0.35">
      <c r="A30" s="13" t="s">
        <v>15</v>
      </c>
      <c r="B30" s="12" t="s">
        <v>66</v>
      </c>
      <c r="S30" s="24" t="s">
        <v>56</v>
      </c>
      <c r="T30" s="63"/>
      <c r="U30" s="68"/>
      <c r="V30" s="95"/>
      <c r="W30" s="82"/>
      <c r="X30" s="83"/>
      <c r="Y30" s="84"/>
      <c r="Z30" s="84"/>
      <c r="AA30" s="111" t="str">
        <f t="shared" si="8"/>
        <v>-</v>
      </c>
      <c r="AB30" s="73" t="str">
        <f t="shared" si="2"/>
        <v>-</v>
      </c>
      <c r="AC30" s="24" t="str">
        <f t="shared" si="7"/>
        <v/>
      </c>
      <c r="AD30" s="74" t="str">
        <f t="shared" si="4"/>
        <v>-</v>
      </c>
      <c r="AE30" s="65" t="str">
        <f t="shared" si="5"/>
        <v/>
      </c>
      <c r="AF30" s="65" t="str">
        <f t="shared" si="9"/>
        <v/>
      </c>
      <c r="AG30" s="24" t="s">
        <v>57</v>
      </c>
    </row>
    <row r="31" spans="1:33" x14ac:dyDescent="0.35">
      <c r="A31" s="13" t="s">
        <v>17</v>
      </c>
      <c r="B31" s="12" t="s">
        <v>67</v>
      </c>
      <c r="S31" s="25" t="s">
        <v>57</v>
      </c>
      <c r="T31" s="64"/>
      <c r="U31" s="69"/>
      <c r="V31" s="96"/>
      <c r="W31" s="85"/>
      <c r="X31" s="86"/>
      <c r="Y31" s="87"/>
      <c r="Z31" s="87"/>
      <c r="AA31" s="112"/>
      <c r="AB31" s="88" t="str">
        <f t="shared" si="2"/>
        <v>-</v>
      </c>
      <c r="AC31" s="90" t="str">
        <f t="shared" si="7"/>
        <v/>
      </c>
      <c r="AD31" s="89" t="s">
        <v>22</v>
      </c>
      <c r="AE31" s="66" t="str">
        <f t="shared" si="5"/>
        <v/>
      </c>
      <c r="AF31" s="65" t="str">
        <f t="shared" si="9"/>
        <v/>
      </c>
      <c r="AG31" s="67" t="s">
        <v>22</v>
      </c>
    </row>
    <row r="32" spans="1:33" x14ac:dyDescent="0.35">
      <c r="A32" s="13" t="s">
        <v>18</v>
      </c>
      <c r="B32" s="12" t="s">
        <v>77</v>
      </c>
    </row>
    <row r="33" spans="1:33" x14ac:dyDescent="0.35">
      <c r="A33" s="13" t="s">
        <v>19</v>
      </c>
      <c r="B33" s="12" t="str">
        <f>IF(OR(I13="Laki-Laki",I13="Pria"),"Sdr.","Sdri.")&amp;" "&amp;I9&amp;";"</f>
        <v>Sdr. Ada Martabat, ST, MT;</v>
      </c>
    </row>
    <row r="34" spans="1:33" x14ac:dyDescent="0.35">
      <c r="A34" s="50" t="s">
        <v>20</v>
      </c>
      <c r="B34" s="12" t="s">
        <v>69</v>
      </c>
    </row>
    <row r="37" spans="1:33" ht="15" x14ac:dyDescent="0.35">
      <c r="A37" s="192" t="s">
        <v>95</v>
      </c>
      <c r="B37" s="192"/>
      <c r="C37" s="192"/>
      <c r="D37" s="192"/>
      <c r="E37" s="192"/>
      <c r="F37" s="192"/>
      <c r="G37" s="192"/>
      <c r="H37" s="192"/>
      <c r="I37" s="192"/>
      <c r="J37" s="192"/>
      <c r="K37" s="192"/>
      <c r="L37" s="192"/>
      <c r="M37" s="192"/>
      <c r="N37" s="192"/>
      <c r="O37" s="192"/>
      <c r="P37" s="192"/>
    </row>
    <row r="38" spans="1:33" s="17" customFormat="1" ht="15.75" customHeight="1" x14ac:dyDescent="0.35"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</row>
    <row r="39" spans="1:33" s="17" customFormat="1" ht="15.75" customHeight="1" x14ac:dyDescent="0.35">
      <c r="A39" s="17" t="s">
        <v>27</v>
      </c>
      <c r="C39" s="17" t="s">
        <v>3</v>
      </c>
      <c r="D39" s="17" t="str">
        <f>D7</f>
        <v>Sekretariat Daerah Provinsi NTB</v>
      </c>
      <c r="P39" s="32" t="str">
        <f>'PAK Integrasi'!P7</f>
        <v>Masa Penilaian : Januari s.d Desember 2023</v>
      </c>
      <c r="S39" s="12"/>
      <c r="T39" s="12"/>
    </row>
    <row r="40" spans="1:33" s="17" customFormat="1" ht="20" customHeight="1" x14ac:dyDescent="0.35">
      <c r="A40" s="22" t="s">
        <v>1</v>
      </c>
      <c r="B40" s="224" t="s">
        <v>107</v>
      </c>
      <c r="C40" s="224"/>
      <c r="D40" s="224"/>
      <c r="E40" s="224"/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5"/>
      <c r="S40" s="12"/>
      <c r="T40" s="12"/>
    </row>
    <row r="41" spans="1:33" s="17" customFormat="1" ht="20" customHeight="1" x14ac:dyDescent="0.35">
      <c r="A41" s="98"/>
      <c r="B41" s="20">
        <v>1</v>
      </c>
      <c r="C41" s="19" t="s">
        <v>30</v>
      </c>
      <c r="D41" s="19"/>
      <c r="E41" s="19"/>
      <c r="F41" s="19"/>
      <c r="G41" s="19"/>
      <c r="H41" s="19" t="s">
        <v>3</v>
      </c>
      <c r="I41" s="19" t="str">
        <f t="shared" ref="I41:I48" si="10">I9</f>
        <v>Ada Martabat, ST, MT</v>
      </c>
      <c r="J41" s="19"/>
      <c r="K41" s="19"/>
      <c r="L41" s="19"/>
      <c r="M41" s="19"/>
      <c r="N41" s="19"/>
      <c r="O41" s="19"/>
      <c r="P41" s="21"/>
      <c r="S41" s="12"/>
      <c r="T41" s="12"/>
    </row>
    <row r="42" spans="1:33" s="17" customFormat="1" ht="20" customHeight="1" x14ac:dyDescent="0.35">
      <c r="A42" s="99"/>
      <c r="B42" s="20">
        <v>2</v>
      </c>
      <c r="C42" s="19" t="s">
        <v>4</v>
      </c>
      <c r="D42" s="19"/>
      <c r="E42" s="19"/>
      <c r="F42" s="19"/>
      <c r="G42" s="19"/>
      <c r="H42" s="19" t="s">
        <v>3</v>
      </c>
      <c r="I42" s="19" t="str">
        <f t="shared" si="10"/>
        <v>20001232 201501 1 007</v>
      </c>
      <c r="J42" s="19"/>
      <c r="K42" s="19"/>
      <c r="L42" s="19"/>
      <c r="M42" s="19"/>
      <c r="N42" s="19"/>
      <c r="O42" s="19"/>
      <c r="P42" s="21"/>
      <c r="S42" s="12"/>
      <c r="T42" s="12"/>
    </row>
    <row r="43" spans="1:33" s="17" customFormat="1" ht="20" customHeight="1" x14ac:dyDescent="0.35">
      <c r="A43" s="99"/>
      <c r="B43" s="20">
        <v>3</v>
      </c>
      <c r="C43" s="19" t="s">
        <v>31</v>
      </c>
      <c r="D43" s="19"/>
      <c r="E43" s="19"/>
      <c r="F43" s="19"/>
      <c r="G43" s="19"/>
      <c r="H43" s="19" t="s">
        <v>3</v>
      </c>
      <c r="I43" s="19" t="str">
        <f t="shared" si="10"/>
        <v>G 123456</v>
      </c>
      <c r="J43" s="19"/>
      <c r="K43" s="19"/>
      <c r="L43" s="19"/>
      <c r="M43" s="19"/>
      <c r="N43" s="19"/>
      <c r="O43" s="19"/>
      <c r="P43" s="21"/>
      <c r="S43" s="27"/>
      <c r="T43" s="28"/>
    </row>
    <row r="44" spans="1:33" s="17" customFormat="1" ht="20" customHeight="1" x14ac:dyDescent="0.35">
      <c r="A44" s="99"/>
      <c r="B44" s="20">
        <v>4</v>
      </c>
      <c r="C44" s="19" t="s">
        <v>32</v>
      </c>
      <c r="D44" s="19"/>
      <c r="E44" s="19"/>
      <c r="F44" s="19"/>
      <c r="G44" s="19"/>
      <c r="H44" s="19" t="s">
        <v>3</v>
      </c>
      <c r="I44" s="19" t="str">
        <f t="shared" si="10"/>
        <v>Hogmeade, 32 Desember 2000</v>
      </c>
      <c r="J44" s="19"/>
      <c r="K44" s="19"/>
      <c r="L44" s="19"/>
      <c r="M44" s="19"/>
      <c r="N44" s="19"/>
      <c r="O44" s="19"/>
      <c r="P44" s="21"/>
      <c r="R44" s="1" t="s">
        <v>114</v>
      </c>
      <c r="S44" s="1"/>
      <c r="T44" s="62"/>
    </row>
    <row r="45" spans="1:33" s="17" customFormat="1" ht="20" customHeight="1" x14ac:dyDescent="0.35">
      <c r="A45" s="99"/>
      <c r="B45" s="20">
        <v>5</v>
      </c>
      <c r="C45" s="19" t="s">
        <v>7</v>
      </c>
      <c r="D45" s="19"/>
      <c r="E45" s="19"/>
      <c r="F45" s="19"/>
      <c r="G45" s="19"/>
      <c r="H45" s="19" t="s">
        <v>3</v>
      </c>
      <c r="I45" s="19" t="str">
        <f t="shared" si="10"/>
        <v>Laki-Laki</v>
      </c>
      <c r="J45" s="19"/>
      <c r="K45" s="19"/>
      <c r="L45" s="19"/>
      <c r="M45" s="19"/>
      <c r="N45" s="19"/>
      <c r="O45" s="19"/>
      <c r="P45" s="21"/>
      <c r="R45" s="108" t="s">
        <v>115</v>
      </c>
      <c r="S45" s="1" t="s">
        <v>121</v>
      </c>
      <c r="T45" s="62"/>
    </row>
    <row r="46" spans="1:33" s="17" customFormat="1" ht="20" customHeight="1" x14ac:dyDescent="0.35">
      <c r="A46" s="99"/>
      <c r="B46" s="20">
        <v>6</v>
      </c>
      <c r="C46" s="19" t="s">
        <v>33</v>
      </c>
      <c r="D46" s="19"/>
      <c r="E46" s="19"/>
      <c r="F46" s="19"/>
      <c r="G46" s="19"/>
      <c r="H46" s="19" t="s">
        <v>3</v>
      </c>
      <c r="I46" s="19" t="str">
        <f t="shared" si="10"/>
        <v>Pembina Tingkat I (IV/b)</v>
      </c>
      <c r="J46" s="19"/>
      <c r="K46" s="19"/>
      <c r="L46" s="19"/>
      <c r="M46" s="19"/>
      <c r="N46" s="26"/>
      <c r="O46" s="26" t="s">
        <v>58</v>
      </c>
      <c r="P46" s="29">
        <f>'PAK Integrasi'!P14</f>
        <v>45200</v>
      </c>
      <c r="R46" s="36" t="s">
        <v>116</v>
      </c>
      <c r="S46" s="1" t="s">
        <v>122</v>
      </c>
      <c r="T46" s="62"/>
    </row>
    <row r="47" spans="1:33" s="17" customFormat="1" ht="20" customHeight="1" x14ac:dyDescent="0.35">
      <c r="A47" s="99"/>
      <c r="B47" s="20">
        <v>7</v>
      </c>
      <c r="C47" s="19" t="s">
        <v>96</v>
      </c>
      <c r="D47" s="19"/>
      <c r="E47" s="19"/>
      <c r="F47" s="19"/>
      <c r="G47" s="19"/>
      <c r="H47" s="19" t="s">
        <v>3</v>
      </c>
      <c r="I47" s="19" t="str">
        <f t="shared" si="10"/>
        <v>Pengelola PBJ Ahli Madya</v>
      </c>
      <c r="J47" s="19"/>
      <c r="K47" s="19"/>
      <c r="L47" s="19"/>
      <c r="M47" s="19"/>
      <c r="N47" s="19"/>
      <c r="O47" s="26" t="s">
        <v>58</v>
      </c>
      <c r="P47" s="29">
        <f>'PAK Integrasi'!P15</f>
        <v>43943</v>
      </c>
      <c r="R47" s="108" t="s">
        <v>117</v>
      </c>
      <c r="S47" s="1" t="s">
        <v>123</v>
      </c>
      <c r="T47" s="62"/>
    </row>
    <row r="48" spans="1:33" s="17" customFormat="1" ht="20" customHeight="1" x14ac:dyDescent="0.35">
      <c r="A48" s="99"/>
      <c r="B48" s="20">
        <v>8</v>
      </c>
      <c r="C48" s="19" t="s">
        <v>86</v>
      </c>
      <c r="D48" s="19"/>
      <c r="E48" s="19"/>
      <c r="F48" s="19"/>
      <c r="G48" s="19"/>
      <c r="H48" s="19" t="s">
        <v>3</v>
      </c>
      <c r="I48" s="133">
        <f t="shared" si="10"/>
        <v>3</v>
      </c>
      <c r="J48" s="133"/>
      <c r="K48" s="105">
        <f>K16</f>
        <v>2</v>
      </c>
      <c r="L48" s="20"/>
      <c r="M48" s="19"/>
      <c r="N48" s="19"/>
      <c r="O48" s="26"/>
      <c r="P48" s="29"/>
      <c r="R48" s="36" t="s">
        <v>118</v>
      </c>
      <c r="S48" s="1" t="s">
        <v>124</v>
      </c>
      <c r="T48" s="62"/>
    </row>
    <row r="49" spans="1:20" s="17" customFormat="1" ht="20" customHeight="1" x14ac:dyDescent="0.35">
      <c r="A49" s="99"/>
      <c r="B49" s="20">
        <v>9</v>
      </c>
      <c r="C49" s="19" t="s">
        <v>9</v>
      </c>
      <c r="D49" s="19"/>
      <c r="E49" s="19"/>
      <c r="F49" s="19"/>
      <c r="G49" s="19"/>
      <c r="H49" s="19" t="s">
        <v>3</v>
      </c>
      <c r="I49" s="177" t="str">
        <f>'PAK Integrasi'!I17</f>
        <v>Kantor Pembuat Formulir</v>
      </c>
      <c r="J49" s="177"/>
      <c r="K49" s="177"/>
      <c r="L49" s="177"/>
      <c r="M49" s="177"/>
      <c r="N49" s="177"/>
      <c r="O49" s="177"/>
      <c r="P49" s="178"/>
      <c r="R49" s="108"/>
      <c r="S49" s="1" t="s">
        <v>125</v>
      </c>
      <c r="T49" s="62"/>
    </row>
    <row r="50" spans="1:20" s="17" customFormat="1" ht="20" customHeight="1" x14ac:dyDescent="0.35">
      <c r="A50" s="90"/>
      <c r="B50" s="20">
        <v>10</v>
      </c>
      <c r="C50" s="19" t="s">
        <v>27</v>
      </c>
      <c r="D50" s="19"/>
      <c r="E50" s="19"/>
      <c r="F50" s="19"/>
      <c r="G50" s="19"/>
      <c r="H50" s="19" t="s">
        <v>3</v>
      </c>
      <c r="I50" s="177" t="str">
        <f>'PAK Integrasi'!I18</f>
        <v>Sekretariat Daerah Provinsi NTB</v>
      </c>
      <c r="J50" s="177"/>
      <c r="K50" s="177"/>
      <c r="L50" s="177"/>
      <c r="M50" s="177"/>
      <c r="N50" s="177"/>
      <c r="O50" s="177"/>
      <c r="P50" s="178"/>
      <c r="R50" s="108" t="s">
        <v>119</v>
      </c>
      <c r="S50" s="1" t="s">
        <v>126</v>
      </c>
      <c r="T50" s="54"/>
    </row>
    <row r="51" spans="1:20" s="17" customFormat="1" ht="20" customHeight="1" x14ac:dyDescent="0.35">
      <c r="A51" s="16" t="s">
        <v>10</v>
      </c>
      <c r="B51" s="183" t="s">
        <v>97</v>
      </c>
      <c r="C51" s="183"/>
      <c r="D51" s="183"/>
      <c r="E51" s="183"/>
      <c r="F51" s="183"/>
      <c r="G51" s="183"/>
      <c r="H51" s="183"/>
      <c r="I51" s="183"/>
      <c r="J51" s="183"/>
      <c r="K51" s="183"/>
      <c r="L51" s="183"/>
      <c r="M51" s="183"/>
      <c r="N51" s="183"/>
      <c r="O51" s="183"/>
      <c r="P51" s="184"/>
      <c r="R51" s="36" t="s">
        <v>120</v>
      </c>
      <c r="S51" s="1" t="s">
        <v>127</v>
      </c>
      <c r="T51" s="28"/>
    </row>
    <row r="52" spans="1:20" s="17" customFormat="1" ht="20" customHeight="1" x14ac:dyDescent="0.35">
      <c r="A52" s="101"/>
      <c r="B52" s="100"/>
      <c r="C52" s="143" t="s">
        <v>103</v>
      </c>
      <c r="D52" s="140"/>
      <c r="E52" s="140"/>
      <c r="F52" s="140"/>
      <c r="G52" s="140"/>
      <c r="H52" s="140"/>
      <c r="I52" s="140"/>
      <c r="J52" s="141"/>
      <c r="K52" s="141" t="s">
        <v>104</v>
      </c>
      <c r="L52" s="142"/>
      <c r="M52" s="142"/>
      <c r="N52" s="142"/>
      <c r="O52" s="142"/>
      <c r="P52" s="142"/>
      <c r="R52" s="108"/>
      <c r="S52" s="1"/>
      <c r="T52" s="28"/>
    </row>
    <row r="53" spans="1:20" s="17" customFormat="1" ht="20" customHeight="1" x14ac:dyDescent="0.35">
      <c r="A53" s="99"/>
      <c r="B53" s="90"/>
      <c r="C53" s="143">
        <v>1</v>
      </c>
      <c r="D53" s="140"/>
      <c r="E53" s="140"/>
      <c r="F53" s="140"/>
      <c r="G53" s="140"/>
      <c r="H53" s="140"/>
      <c r="I53" s="140"/>
      <c r="J53" s="141"/>
      <c r="K53" s="143">
        <v>2</v>
      </c>
      <c r="L53" s="140"/>
      <c r="M53" s="140"/>
      <c r="N53" s="140"/>
      <c r="O53" s="140"/>
      <c r="P53" s="141"/>
      <c r="R53" s="36"/>
      <c r="S53" s="1"/>
    </row>
    <row r="54" spans="1:20" s="17" customFormat="1" ht="20" customHeight="1" x14ac:dyDescent="0.35">
      <c r="A54" s="99"/>
      <c r="B54" s="71">
        <v>1</v>
      </c>
      <c r="C54" s="97" t="s">
        <v>98</v>
      </c>
      <c r="D54" s="20"/>
      <c r="E54" s="20"/>
      <c r="F54" s="20"/>
      <c r="G54" s="20"/>
      <c r="H54" s="181">
        <v>202.5</v>
      </c>
      <c r="I54" s="181"/>
      <c r="J54" s="149"/>
      <c r="K54" s="152" t="s">
        <v>102</v>
      </c>
      <c r="L54" s="152"/>
      <c r="M54" s="152"/>
      <c r="N54" s="152"/>
      <c r="O54" s="144">
        <f ca="1">O58-O57-O56</f>
        <v>461.48</v>
      </c>
      <c r="P54" s="145"/>
      <c r="R54" s="108"/>
      <c r="S54" s="1" t="s">
        <v>132</v>
      </c>
      <c r="T54" s="17">
        <f>VLOOKUP(I85,$S$19:$AG$31,AB18,FALSE)</f>
        <v>150</v>
      </c>
    </row>
    <row r="55" spans="1:20" s="17" customFormat="1" ht="20" customHeight="1" x14ac:dyDescent="0.35">
      <c r="A55" s="99"/>
      <c r="B55" s="71">
        <v>2</v>
      </c>
      <c r="C55" s="97" t="s">
        <v>99</v>
      </c>
      <c r="D55" s="20"/>
      <c r="E55" s="20"/>
      <c r="F55" s="20"/>
      <c r="G55" s="20"/>
      <c r="H55" s="181">
        <v>489.73</v>
      </c>
      <c r="I55" s="181"/>
      <c r="J55" s="149"/>
      <c r="K55" s="152"/>
      <c r="L55" s="152"/>
      <c r="M55" s="152"/>
      <c r="N55" s="152"/>
      <c r="O55" s="146"/>
      <c r="P55" s="147"/>
      <c r="R55" s="36"/>
      <c r="S55" s="1" t="s">
        <v>131</v>
      </c>
      <c r="T55" s="113">
        <f ca="1">O58-T54-O56</f>
        <v>341.48</v>
      </c>
    </row>
    <row r="56" spans="1:20" s="17" customFormat="1" ht="20" customHeight="1" x14ac:dyDescent="0.35">
      <c r="A56" s="99"/>
      <c r="B56" s="71">
        <v>3</v>
      </c>
      <c r="C56" s="97" t="s">
        <v>100</v>
      </c>
      <c r="D56" s="20"/>
      <c r="E56" s="20"/>
      <c r="F56" s="20"/>
      <c r="G56" s="20"/>
      <c r="H56" s="181">
        <v>74.5</v>
      </c>
      <c r="I56" s="181"/>
      <c r="J56" s="149"/>
      <c r="K56" s="152" t="s">
        <v>100</v>
      </c>
      <c r="L56" s="152"/>
      <c r="M56" s="152"/>
      <c r="N56" s="152"/>
      <c r="O56" s="148">
        <f ca="1">T57</f>
        <v>12</v>
      </c>
      <c r="P56" s="149"/>
      <c r="R56" s="108"/>
      <c r="S56" s="17" t="s">
        <v>134</v>
      </c>
      <c r="T56" s="113">
        <f>IFERROR(VLOOKUP(I46,$S$19:$AG$31,$Z$18,FALSE),0)</f>
        <v>12</v>
      </c>
    </row>
    <row r="57" spans="1:20" s="17" customFormat="1" ht="20" customHeight="1" x14ac:dyDescent="0.35">
      <c r="A57" s="99"/>
      <c r="B57" s="71">
        <v>4</v>
      </c>
      <c r="C57" s="97" t="s">
        <v>101</v>
      </c>
      <c r="D57" s="20"/>
      <c r="E57" s="92"/>
      <c r="F57" s="92"/>
      <c r="G57" s="92"/>
      <c r="H57" s="150">
        <v>136.75</v>
      </c>
      <c r="I57" s="150"/>
      <c r="J57" s="151"/>
      <c r="K57" s="152" t="s">
        <v>101</v>
      </c>
      <c r="L57" s="152"/>
      <c r="M57" s="152"/>
      <c r="N57" s="152"/>
      <c r="O57" s="148">
        <f ca="1">T58</f>
        <v>30</v>
      </c>
      <c r="P57" s="149"/>
      <c r="R57" s="36"/>
      <c r="S57" s="17" t="s">
        <v>128</v>
      </c>
      <c r="T57" s="113">
        <f ca="1">MAX(MIN(T55,T56),0)</f>
        <v>12</v>
      </c>
    </row>
    <row r="58" spans="1:20" s="17" customFormat="1" ht="20" customHeight="1" x14ac:dyDescent="0.35">
      <c r="A58" s="90"/>
      <c r="B58" s="71"/>
      <c r="C58" s="140" t="s">
        <v>13</v>
      </c>
      <c r="D58" s="140"/>
      <c r="E58" s="140"/>
      <c r="F58" s="140"/>
      <c r="G58" s="140"/>
      <c r="H58" s="150">
        <f>SUM(H54:J57)</f>
        <v>903.48</v>
      </c>
      <c r="I58" s="150"/>
      <c r="J58" s="151"/>
      <c r="K58" s="140" t="s">
        <v>13</v>
      </c>
      <c r="L58" s="140"/>
      <c r="M58" s="140"/>
      <c r="N58" s="140"/>
      <c r="O58" s="148">
        <f>M21</f>
        <v>503.48</v>
      </c>
      <c r="P58" s="149"/>
      <c r="R58" s="108"/>
      <c r="S58" s="1" t="s">
        <v>133</v>
      </c>
      <c r="T58" s="17">
        <f ca="1">MAX(0,MIN(20%*T54,T55-T57))</f>
        <v>30</v>
      </c>
    </row>
    <row r="59" spans="1:20" s="17" customFormat="1" x14ac:dyDescent="0.35">
      <c r="R59" s="108"/>
      <c r="S59" s="1"/>
      <c r="T59" s="12"/>
    </row>
    <row r="60" spans="1:20" s="17" customFormat="1" x14ac:dyDescent="0.3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4" t="str">
        <f>'PAK Integrasi'!L23</f>
        <v>Ditetapkan di</v>
      </c>
      <c r="M60" s="14" t="s">
        <v>3</v>
      </c>
      <c r="N60" s="14" t="str">
        <f>'PAK Integrasi'!N23</f>
        <v>Mataram</v>
      </c>
      <c r="O60" s="14"/>
      <c r="P60" s="14"/>
      <c r="R60" s="36"/>
      <c r="S60" s="1"/>
    </row>
    <row r="61" spans="1:20" s="17" customFormat="1" x14ac:dyDescent="0.3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4" t="str">
        <f>'PAK Integrasi'!L24</f>
        <v>Pada tanggal</v>
      </c>
      <c r="M61" s="14" t="s">
        <v>3</v>
      </c>
      <c r="N61" s="172">
        <f>'PAK Integrasi'!N24</f>
        <v>45283</v>
      </c>
      <c r="O61" s="172"/>
      <c r="P61" s="172"/>
      <c r="S61" s="12"/>
      <c r="T61" s="12"/>
    </row>
    <row r="62" spans="1:20" s="17" customFormat="1" x14ac:dyDescent="0.3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4" t="s">
        <v>29</v>
      </c>
      <c r="M62" s="14"/>
      <c r="N62" s="14"/>
      <c r="O62" s="14"/>
      <c r="P62" s="14"/>
      <c r="Q62" s="14"/>
      <c r="R62" s="14"/>
      <c r="S62" s="12"/>
      <c r="T62" s="12"/>
    </row>
    <row r="63" spans="1:20" s="17" customFormat="1" ht="55.05" customHeight="1" x14ac:dyDescent="0.3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4"/>
      <c r="M63" s="14"/>
      <c r="N63" s="14"/>
      <c r="O63" s="14"/>
      <c r="P63" s="14"/>
      <c r="Q63" s="14"/>
      <c r="R63" s="14"/>
    </row>
    <row r="64" spans="1:20" s="17" customFormat="1" x14ac:dyDescent="0.3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31" t="str">
        <f>'PAK Integrasi'!L27</f>
        <v>Robby Del Drago, ST, SH, MT, MH, M.Eng</v>
      </c>
      <c r="M64" s="14"/>
      <c r="N64" s="14"/>
      <c r="O64" s="14"/>
      <c r="P64" s="14"/>
      <c r="Q64" s="14"/>
      <c r="R64" s="14"/>
    </row>
    <row r="65" spans="1:33" s="17" customFormat="1" x14ac:dyDescent="0.3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4" t="str">
        <f>'PAK Integrasi'!L28</f>
        <v>NIP. 19700101 199001 1 001</v>
      </c>
      <c r="M65" s="14"/>
      <c r="N65" s="14"/>
      <c r="O65" s="14"/>
      <c r="P65" s="14"/>
      <c r="Q65" s="14"/>
      <c r="R65" s="14"/>
      <c r="S65" s="12"/>
      <c r="T65" s="12"/>
    </row>
    <row r="66" spans="1:33" s="17" customFormat="1" x14ac:dyDescent="0.35">
      <c r="A66" s="15" t="s">
        <v>26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4"/>
      <c r="R66" s="14"/>
      <c r="S66" s="12"/>
      <c r="T66" s="12"/>
    </row>
    <row r="67" spans="1:33" s="17" customFormat="1" x14ac:dyDescent="0.35">
      <c r="A67" s="13" t="s">
        <v>15</v>
      </c>
      <c r="B67" s="12" t="str">
        <f>'PAK Integrasi'!B30</f>
        <v>Kepala Lembaga Kebijakan Pengadaan Barang/Jasa Pemerintah Republik Indonesia;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4"/>
      <c r="R67" s="14"/>
      <c r="S67" s="12"/>
      <c r="T67" s="12"/>
    </row>
    <row r="68" spans="1:33" s="17" customFormat="1" x14ac:dyDescent="0.35">
      <c r="A68" s="13" t="s">
        <v>17</v>
      </c>
      <c r="B68" s="12" t="str">
        <f>'PAK Integrasi'!B31</f>
        <v>Kepala Badan Kepegawaian Daerah Provinsi NTB;</v>
      </c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33" s="17" customFormat="1" x14ac:dyDescent="0.35">
      <c r="A69" s="13" t="s">
        <v>18</v>
      </c>
      <c r="B69" s="12" t="str">
        <f>'PAK Integrasi'!B32</f>
        <v>Kepala Kantor Pembuat Formulir NTB;</v>
      </c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33" s="17" customFormat="1" x14ac:dyDescent="0.35">
      <c r="A70" s="13" t="s">
        <v>19</v>
      </c>
      <c r="B70" s="12" t="str">
        <f>'PAK Integrasi'!B33</f>
        <v>Sdr. Ada Martabat, ST, MT;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33" s="17" customFormat="1" x14ac:dyDescent="0.35">
      <c r="A71" s="51" t="s">
        <v>20</v>
      </c>
      <c r="B71" s="12" t="str">
        <f>'PAK Integrasi'!B34</f>
        <v>Pertinggal.</v>
      </c>
      <c r="Q71" s="12"/>
      <c r="R71" s="12"/>
      <c r="S71" s="12"/>
      <c r="T71" s="12"/>
    </row>
    <row r="72" spans="1:33" s="17" customFormat="1" x14ac:dyDescent="0.3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33" s="17" customForma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S73" s="12"/>
      <c r="T73" s="12"/>
    </row>
    <row r="74" spans="1:33" ht="15" x14ac:dyDescent="0.35">
      <c r="A74" s="208" t="s">
        <v>105</v>
      </c>
      <c r="B74" s="208"/>
      <c r="C74" s="208"/>
      <c r="D74" s="208"/>
      <c r="E74" s="208"/>
      <c r="F74" s="208"/>
      <c r="G74" s="208"/>
      <c r="H74" s="208"/>
      <c r="I74" s="208"/>
      <c r="J74" s="208"/>
      <c r="K74" s="208"/>
      <c r="L74" s="208"/>
      <c r="M74" s="208"/>
      <c r="N74" s="208"/>
      <c r="O74" s="208"/>
      <c r="P74" s="208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</row>
    <row r="75" spans="1:33" s="1" customFormat="1" x14ac:dyDescent="0.35">
      <c r="A75" s="209" t="s">
        <v>63</v>
      </c>
      <c r="B75" s="209"/>
      <c r="C75" s="209"/>
      <c r="D75" s="209"/>
      <c r="E75" s="209"/>
      <c r="F75" s="209"/>
      <c r="G75" s="209"/>
      <c r="H75" s="209"/>
      <c r="I75" s="209"/>
      <c r="J75" s="209"/>
      <c r="K75" s="209"/>
      <c r="L75" s="209"/>
      <c r="M75" s="209"/>
      <c r="N75" s="209"/>
      <c r="O75" s="209"/>
      <c r="P75" s="209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</row>
    <row r="76" spans="1:33" s="1" customFormat="1" ht="12.75" x14ac:dyDescent="0.35"/>
    <row r="77" spans="1:33" s="1" customFormat="1" ht="12.75" x14ac:dyDescent="0.35">
      <c r="A77" s="1" t="s">
        <v>27</v>
      </c>
      <c r="C77" s="1" t="s">
        <v>3</v>
      </c>
      <c r="D77" s="1" t="str">
        <f>D7</f>
        <v>Sekretariat Daerah Provinsi NTB</v>
      </c>
      <c r="P77" s="11" t="str">
        <f>'PAK Integrasi'!P7</f>
        <v>Masa Penilaian : Januari s.d Desember 2023</v>
      </c>
    </row>
    <row r="78" spans="1:33" s="1" customFormat="1" ht="15.75" customHeight="1" x14ac:dyDescent="0.35">
      <c r="A78" s="2" t="s">
        <v>1</v>
      </c>
      <c r="B78" s="3" t="s">
        <v>2</v>
      </c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4"/>
      <c r="S78" s="36"/>
    </row>
    <row r="79" spans="1:33" s="1" customFormat="1" ht="12.75" x14ac:dyDescent="0.35">
      <c r="A79" s="2"/>
      <c r="B79" s="5">
        <v>1</v>
      </c>
      <c r="C79" s="3" t="s">
        <v>39</v>
      </c>
      <c r="D79" s="3"/>
      <c r="E79" s="3"/>
      <c r="F79" s="3"/>
      <c r="G79" s="3"/>
      <c r="H79" s="5" t="s">
        <v>3</v>
      </c>
      <c r="I79" s="3" t="str">
        <f>'PAK Integrasi'!I9</f>
        <v>Ada Martabat, ST, MT</v>
      </c>
      <c r="J79" s="3"/>
      <c r="K79" s="3"/>
      <c r="L79" s="3"/>
      <c r="M79" s="3"/>
      <c r="N79" s="3"/>
      <c r="O79" s="3"/>
      <c r="P79" s="4"/>
    </row>
    <row r="80" spans="1:33" s="1" customFormat="1" ht="14.25" customHeight="1" x14ac:dyDescent="0.35">
      <c r="A80" s="2"/>
      <c r="B80" s="5">
        <v>2</v>
      </c>
      <c r="C80" s="3" t="s">
        <v>4</v>
      </c>
      <c r="D80" s="3"/>
      <c r="E80" s="3"/>
      <c r="F80" s="3"/>
      <c r="G80" s="3"/>
      <c r="H80" s="5" t="s">
        <v>3</v>
      </c>
      <c r="I80" s="3" t="str">
        <f>'PAK Integrasi'!I10</f>
        <v>20001232 201501 1 007</v>
      </c>
      <c r="J80" s="3"/>
      <c r="K80" s="3"/>
      <c r="L80" s="3"/>
      <c r="M80" s="3"/>
      <c r="N80" s="3"/>
      <c r="O80" s="3"/>
      <c r="P80" s="4"/>
    </row>
    <row r="81" spans="1:32" s="1" customFormat="1" ht="16.5" customHeight="1" x14ac:dyDescent="0.35">
      <c r="A81" s="2"/>
      <c r="B81" s="5">
        <v>3</v>
      </c>
      <c r="C81" s="3" t="s">
        <v>5</v>
      </c>
      <c r="D81" s="3"/>
      <c r="E81" s="3"/>
      <c r="F81" s="3"/>
      <c r="G81" s="3"/>
      <c r="H81" s="5" t="s">
        <v>3</v>
      </c>
      <c r="I81" s="3" t="str">
        <f>'PAK Integrasi'!I11</f>
        <v>G 123456</v>
      </c>
      <c r="J81" s="3"/>
      <c r="K81" s="3"/>
      <c r="L81" s="3"/>
      <c r="M81" s="3"/>
      <c r="N81" s="3"/>
      <c r="O81" s="3"/>
      <c r="P81" s="4"/>
      <c r="R81" s="36"/>
    </row>
    <row r="82" spans="1:32" s="1" customFormat="1" ht="16.5" customHeight="1" x14ac:dyDescent="0.35">
      <c r="A82" s="2"/>
      <c r="B82" s="5">
        <v>4</v>
      </c>
      <c r="C82" s="3" t="s">
        <v>32</v>
      </c>
      <c r="D82" s="3"/>
      <c r="E82" s="3"/>
      <c r="F82" s="3"/>
      <c r="G82" s="3"/>
      <c r="H82" s="5" t="s">
        <v>3</v>
      </c>
      <c r="I82" s="3" t="str">
        <f>'PAK Integrasi'!I12</f>
        <v>Hogmeade, 32 Desember 2000</v>
      </c>
      <c r="J82" s="3"/>
      <c r="K82" s="3"/>
      <c r="L82" s="3"/>
      <c r="M82" s="3"/>
      <c r="N82" s="3"/>
      <c r="O82" s="3"/>
      <c r="P82" s="4"/>
      <c r="S82" s="91"/>
    </row>
    <row r="83" spans="1:32" s="1" customFormat="1" ht="16.5" customHeight="1" x14ac:dyDescent="0.35">
      <c r="A83" s="2"/>
      <c r="B83" s="5">
        <v>5</v>
      </c>
      <c r="C83" s="3" t="s">
        <v>7</v>
      </c>
      <c r="D83" s="3"/>
      <c r="E83" s="3"/>
      <c r="F83" s="3"/>
      <c r="G83" s="3"/>
      <c r="H83" s="5" t="s">
        <v>3</v>
      </c>
      <c r="I83" s="3" t="str">
        <f>'PAK Integrasi'!I13</f>
        <v>Laki-Laki</v>
      </c>
      <c r="J83" s="3"/>
      <c r="K83" s="3"/>
      <c r="L83" s="3"/>
      <c r="M83" s="3"/>
      <c r="N83" s="3"/>
      <c r="O83" s="3"/>
      <c r="P83" s="4"/>
      <c r="S83" s="17"/>
    </row>
    <row r="84" spans="1:32" s="1" customFormat="1" ht="16.5" customHeight="1" x14ac:dyDescent="0.35">
      <c r="A84" s="2"/>
      <c r="B84" s="5">
        <v>6</v>
      </c>
      <c r="C84" s="3" t="s">
        <v>98</v>
      </c>
      <c r="D84" s="3"/>
      <c r="E84" s="3"/>
      <c r="F84" s="3"/>
      <c r="G84" s="3"/>
      <c r="H84" s="5" t="s">
        <v>3</v>
      </c>
      <c r="I84" s="3" t="s">
        <v>108</v>
      </c>
      <c r="J84" s="3"/>
      <c r="K84" s="3"/>
      <c r="L84" s="3"/>
      <c r="M84" s="3"/>
      <c r="N84" s="3"/>
      <c r="O84" s="3"/>
      <c r="P84" s="4"/>
    </row>
    <row r="85" spans="1:32" s="1" customFormat="1" ht="16.5" customHeight="1" x14ac:dyDescent="0.35">
      <c r="A85" s="2"/>
      <c r="B85" s="5">
        <v>7</v>
      </c>
      <c r="C85" s="3" t="s">
        <v>6</v>
      </c>
      <c r="D85" s="3"/>
      <c r="E85" s="3"/>
      <c r="F85" s="3"/>
      <c r="G85" s="3"/>
      <c r="H85" s="5" t="s">
        <v>3</v>
      </c>
      <c r="I85" s="3" t="str">
        <f>'PAK Integrasi'!I14</f>
        <v>Pembina Tingkat I (IV/b)</v>
      </c>
      <c r="J85" s="3"/>
      <c r="K85" s="3"/>
      <c r="L85" s="3"/>
      <c r="M85" s="3"/>
      <c r="N85" s="3"/>
      <c r="O85" s="39" t="s">
        <v>58</v>
      </c>
      <c r="P85" s="42">
        <f>'PAK Integrasi'!P14</f>
        <v>45200</v>
      </c>
      <c r="R85" s="108"/>
    </row>
    <row r="86" spans="1:32" s="1" customFormat="1" ht="16.5" customHeight="1" x14ac:dyDescent="0.35">
      <c r="A86" s="2"/>
      <c r="B86" s="5">
        <v>8</v>
      </c>
      <c r="C86" s="3" t="s">
        <v>8</v>
      </c>
      <c r="D86" s="3"/>
      <c r="E86" s="3"/>
      <c r="F86" s="3"/>
      <c r="G86" s="3"/>
      <c r="H86" s="5" t="s">
        <v>3</v>
      </c>
      <c r="I86" s="179" t="str">
        <f>'PAK Integrasi'!I15</f>
        <v>Pengelola PBJ Ahli Madya</v>
      </c>
      <c r="J86" s="179"/>
      <c r="K86" s="179"/>
      <c r="L86" s="179"/>
      <c r="M86" s="179"/>
      <c r="N86" s="61"/>
      <c r="O86" s="39" t="s">
        <v>58</v>
      </c>
      <c r="P86" s="42">
        <f>'PAK Integrasi'!P15</f>
        <v>43943</v>
      </c>
      <c r="R86" s="36"/>
      <c r="T86" s="36"/>
      <c r="U86" s="72"/>
      <c r="V86" s="72"/>
      <c r="W86" s="72"/>
      <c r="X86" s="72"/>
      <c r="Y86" s="72"/>
      <c r="Z86" s="72"/>
      <c r="AA86" s="72"/>
      <c r="AB86" s="72"/>
    </row>
    <row r="87" spans="1:32" s="1" customFormat="1" ht="16.5" customHeight="1" x14ac:dyDescent="0.35">
      <c r="A87" s="2"/>
      <c r="B87" s="5">
        <v>9</v>
      </c>
      <c r="C87" s="3" t="s">
        <v>86</v>
      </c>
      <c r="D87" s="3"/>
      <c r="E87" s="3"/>
      <c r="F87" s="3"/>
      <c r="G87" s="3"/>
      <c r="H87" s="5" t="s">
        <v>3</v>
      </c>
      <c r="I87" s="133">
        <f>I16</f>
        <v>3</v>
      </c>
      <c r="J87" s="133"/>
      <c r="K87" s="105">
        <f>K16</f>
        <v>2</v>
      </c>
      <c r="L87" s="20"/>
      <c r="M87" s="19"/>
      <c r="N87" s="19"/>
      <c r="O87" s="3"/>
      <c r="P87" s="4"/>
      <c r="R87" s="108"/>
    </row>
    <row r="88" spans="1:32" s="1" customFormat="1" ht="16.5" customHeight="1" x14ac:dyDescent="0.35">
      <c r="A88" s="2"/>
      <c r="B88" s="5">
        <v>10</v>
      </c>
      <c r="C88" s="3" t="s">
        <v>9</v>
      </c>
      <c r="D88" s="3"/>
      <c r="E88" s="3"/>
      <c r="F88" s="3"/>
      <c r="G88" s="3"/>
      <c r="H88" s="5" t="s">
        <v>3</v>
      </c>
      <c r="I88" s="179" t="str">
        <f>'PAK Integrasi'!I17</f>
        <v>Kantor Pembuat Formulir</v>
      </c>
      <c r="J88" s="179"/>
      <c r="K88" s="179"/>
      <c r="L88" s="179"/>
      <c r="M88" s="179"/>
      <c r="N88" s="179"/>
      <c r="O88" s="179"/>
      <c r="P88" s="180"/>
      <c r="R88" s="36"/>
      <c r="U88" s="17"/>
      <c r="V88" s="17"/>
      <c r="W88" s="17"/>
      <c r="X88" s="17"/>
      <c r="Y88" s="17"/>
      <c r="Z88" s="17"/>
      <c r="AA88" s="17"/>
      <c r="AB88" s="17"/>
    </row>
    <row r="89" spans="1:32" s="1" customFormat="1" ht="16.5" customHeight="1" x14ac:dyDescent="0.35">
      <c r="A89" s="202" t="s">
        <v>37</v>
      </c>
      <c r="B89" s="203"/>
      <c r="C89" s="203"/>
      <c r="D89" s="203"/>
      <c r="E89" s="203"/>
      <c r="F89" s="203"/>
      <c r="G89" s="203"/>
      <c r="H89" s="203"/>
      <c r="I89" s="203"/>
      <c r="J89" s="203"/>
      <c r="K89" s="203"/>
      <c r="L89" s="203"/>
      <c r="M89" s="203"/>
      <c r="N89" s="203"/>
      <c r="O89" s="203"/>
      <c r="P89" s="204"/>
      <c r="R89" s="108"/>
      <c r="T89" s="36"/>
      <c r="U89" s="38"/>
      <c r="V89" s="38"/>
    </row>
    <row r="90" spans="1:32" s="1" customFormat="1" ht="16.5" customHeight="1" x14ac:dyDescent="0.35">
      <c r="A90" s="2" t="s">
        <v>10</v>
      </c>
      <c r="B90" s="210" t="s">
        <v>0</v>
      </c>
      <c r="C90" s="211"/>
      <c r="D90" s="211"/>
      <c r="E90" s="211"/>
      <c r="F90" s="211"/>
      <c r="G90" s="211"/>
      <c r="H90" s="211"/>
      <c r="I90" s="211"/>
      <c r="J90" s="212"/>
      <c r="K90" s="6" t="s">
        <v>11</v>
      </c>
      <c r="L90" s="2" t="s">
        <v>12</v>
      </c>
      <c r="M90" s="127" t="s">
        <v>13</v>
      </c>
      <c r="N90" s="128"/>
      <c r="O90" s="129"/>
      <c r="P90" s="6" t="s">
        <v>14</v>
      </c>
      <c r="R90" s="36"/>
      <c r="S90" s="1" t="s">
        <v>135</v>
      </c>
      <c r="T90" s="1">
        <f>VLOOKUP(I85,S19:$AG$31,W18,FALSE)</f>
        <v>150</v>
      </c>
      <c r="Y90" s="37"/>
      <c r="Z90" s="37"/>
      <c r="AA90" s="37"/>
      <c r="AB90" s="37"/>
    </row>
    <row r="91" spans="1:32" s="1" customFormat="1" ht="16.5" customHeight="1" x14ac:dyDescent="0.35">
      <c r="A91" s="23">
        <v>1</v>
      </c>
      <c r="B91" s="174">
        <v>2</v>
      </c>
      <c r="C91" s="175"/>
      <c r="D91" s="175"/>
      <c r="E91" s="175"/>
      <c r="F91" s="175"/>
      <c r="G91" s="175"/>
      <c r="H91" s="175"/>
      <c r="I91" s="175"/>
      <c r="J91" s="176"/>
      <c r="K91" s="53">
        <v>3</v>
      </c>
      <c r="L91" s="23">
        <v>4</v>
      </c>
      <c r="M91" s="193">
        <v>5</v>
      </c>
      <c r="N91" s="194"/>
      <c r="O91" s="195"/>
      <c r="P91" s="53">
        <v>6</v>
      </c>
      <c r="R91" s="36"/>
    </row>
    <row r="92" spans="1:32" s="1" customFormat="1" ht="17.25" customHeight="1" x14ac:dyDescent="0.35">
      <c r="A92" s="2"/>
      <c r="B92" s="5" t="s">
        <v>15</v>
      </c>
      <c r="C92" s="7" t="s">
        <v>16</v>
      </c>
      <c r="D92" s="3"/>
      <c r="E92" s="3"/>
      <c r="F92" s="3"/>
      <c r="G92" s="3"/>
      <c r="H92" s="3"/>
      <c r="I92" s="3"/>
      <c r="J92" s="3"/>
      <c r="K92" s="102"/>
      <c r="L92" s="103"/>
      <c r="M92" s="196">
        <f>K92+L92</f>
        <v>0</v>
      </c>
      <c r="N92" s="197"/>
      <c r="O92" s="198"/>
      <c r="P92" s="6"/>
      <c r="Q92" s="55"/>
      <c r="R92" s="41"/>
      <c r="S92" s="3" t="s">
        <v>64</v>
      </c>
      <c r="T92" s="3"/>
      <c r="U92" s="4"/>
    </row>
    <row r="93" spans="1:32" s="1" customFormat="1" ht="17.25" customHeight="1" x14ac:dyDescent="0.35">
      <c r="A93" s="2"/>
      <c r="B93" s="5" t="s">
        <v>17</v>
      </c>
      <c r="C93" s="7" t="s">
        <v>109</v>
      </c>
      <c r="D93" s="3"/>
      <c r="E93" s="3"/>
      <c r="F93" s="3"/>
      <c r="G93" s="3"/>
      <c r="H93" s="3"/>
      <c r="I93" s="3"/>
      <c r="J93" s="3"/>
      <c r="K93" s="102"/>
      <c r="L93" s="103"/>
      <c r="M93" s="196">
        <f t="shared" ref="M93:M97" si="11">K93+L93</f>
        <v>0</v>
      </c>
      <c r="N93" s="197"/>
      <c r="O93" s="198"/>
      <c r="P93" s="6"/>
      <c r="Q93" s="56"/>
      <c r="R93" s="41"/>
      <c r="S93" s="1" t="s">
        <v>40</v>
      </c>
      <c r="T93" s="43">
        <f ca="1">K100-M98</f>
        <v>-503.48</v>
      </c>
      <c r="U93" s="41" t="str">
        <f ca="1">IFERROR(IF(T93&lt;0,"Kelebihan","Kekurangan"),"Kelebihan/Kekurangan")</f>
        <v>Kelebihan</v>
      </c>
    </row>
    <row r="94" spans="1:32" s="1" customFormat="1" ht="18" customHeight="1" x14ac:dyDescent="0.35">
      <c r="A94" s="2"/>
      <c r="B94" s="5" t="s">
        <v>18</v>
      </c>
      <c r="C94" s="7" t="s">
        <v>110</v>
      </c>
      <c r="D94" s="3"/>
      <c r="E94" s="3"/>
      <c r="F94" s="3"/>
      <c r="G94" s="3"/>
      <c r="H94" s="3"/>
      <c r="I94" s="3"/>
      <c r="J94" s="3"/>
      <c r="K94" s="102">
        <f>T90</f>
        <v>150</v>
      </c>
      <c r="L94" s="103">
        <f ca="1">O54-K94</f>
        <v>311.48</v>
      </c>
      <c r="M94" s="196">
        <f t="shared" ca="1" si="11"/>
        <v>461.48</v>
      </c>
      <c r="N94" s="197"/>
      <c r="O94" s="198"/>
      <c r="P94" s="6"/>
      <c r="Q94" s="55"/>
      <c r="R94" s="70"/>
      <c r="S94" s="10" t="s">
        <v>59</v>
      </c>
      <c r="T94" s="44" t="str">
        <f ca="1">IFERROR(M100-M98,"-")</f>
        <v>-</v>
      </c>
      <c r="U94" s="40" t="str">
        <f ca="1">IFERROR(IF(T94&lt;0,"Kelebihan","Kekurangan"),"Kelebihan/Kekurangan")</f>
        <v>Kekurangan</v>
      </c>
    </row>
    <row r="95" spans="1:32" s="1" customFormat="1" ht="18" customHeight="1" x14ac:dyDescent="0.35">
      <c r="A95" s="2"/>
      <c r="B95" s="5" t="s">
        <v>19</v>
      </c>
      <c r="C95" s="7" t="s">
        <v>111</v>
      </c>
      <c r="D95" s="3"/>
      <c r="E95" s="3"/>
      <c r="F95" s="3"/>
      <c r="G95" s="3"/>
      <c r="H95" s="3"/>
      <c r="I95" s="3"/>
      <c r="J95" s="3"/>
      <c r="K95" s="102">
        <f>'PAK Integrasi'!M57</f>
        <v>0</v>
      </c>
      <c r="L95" s="103">
        <f ca="1">O56</f>
        <v>12</v>
      </c>
      <c r="M95" s="196">
        <f t="shared" ca="1" si="11"/>
        <v>12</v>
      </c>
      <c r="N95" s="197"/>
      <c r="O95" s="198"/>
      <c r="P95" s="6"/>
      <c r="Q95" s="55"/>
      <c r="R95" s="41"/>
      <c r="S95" s="3" t="s">
        <v>65</v>
      </c>
      <c r="T95" s="3" t="str">
        <f ca="1">IF(T93&lt;0,"Dapat","Tidak Dapat")</f>
        <v>Dapat</v>
      </c>
      <c r="U95" s="4"/>
      <c r="AC95" s="17"/>
      <c r="AD95" s="17"/>
      <c r="AE95" s="17"/>
      <c r="AF95" s="17"/>
    </row>
    <row r="96" spans="1:32" s="1" customFormat="1" ht="18" customHeight="1" x14ac:dyDescent="0.35">
      <c r="A96" s="2"/>
      <c r="B96" s="5" t="s">
        <v>20</v>
      </c>
      <c r="C96" s="7" t="s">
        <v>112</v>
      </c>
      <c r="D96" s="3"/>
      <c r="E96" s="3"/>
      <c r="F96" s="3"/>
      <c r="G96" s="3"/>
      <c r="H96" s="3"/>
      <c r="I96" s="3"/>
      <c r="J96" s="3"/>
      <c r="K96" s="102"/>
      <c r="L96" s="103">
        <f ca="1">O57</f>
        <v>30</v>
      </c>
      <c r="M96" s="196">
        <f t="shared" ca="1" si="11"/>
        <v>30</v>
      </c>
      <c r="N96" s="197"/>
      <c r="O96" s="198"/>
      <c r="P96" s="6"/>
      <c r="Q96" s="55"/>
      <c r="R96" s="41"/>
      <c r="S96" s="1" t="s">
        <v>81</v>
      </c>
      <c r="T96" s="1" t="str">
        <f>VLOOKUP($I$85,S19:AG31,$AF$18,FALSE)</f>
        <v/>
      </c>
      <c r="U96" s="41"/>
    </row>
    <row r="97" spans="1:28" s="1" customFormat="1" ht="18" customHeight="1" x14ac:dyDescent="0.35">
      <c r="A97" s="2"/>
      <c r="B97" s="5" t="s">
        <v>42</v>
      </c>
      <c r="C97" s="7" t="s">
        <v>83</v>
      </c>
      <c r="D97" s="3"/>
      <c r="E97" s="3"/>
      <c r="F97" s="3"/>
      <c r="G97" s="3"/>
      <c r="H97" s="3"/>
      <c r="I97" s="3"/>
      <c r="J97" s="3"/>
      <c r="K97" s="102"/>
      <c r="L97" s="103"/>
      <c r="M97" s="196">
        <f t="shared" si="11"/>
        <v>0</v>
      </c>
      <c r="N97" s="197"/>
      <c r="O97" s="198"/>
      <c r="P97" s="6"/>
      <c r="Q97" s="55"/>
      <c r="S97" s="10" t="s">
        <v>82</v>
      </c>
      <c r="T97" s="10" t="str">
        <f>VLOOKUP($I$85,S19:AG31,$AG$18,FALSE)</f>
        <v>Pembina Utama Muda (IV/c)</v>
      </c>
      <c r="U97" s="40"/>
    </row>
    <row r="98" spans="1:28" s="1" customFormat="1" ht="18" customHeight="1" x14ac:dyDescent="0.35">
      <c r="A98" s="202" t="s">
        <v>113</v>
      </c>
      <c r="B98" s="203"/>
      <c r="C98" s="203"/>
      <c r="D98" s="203"/>
      <c r="E98" s="203"/>
      <c r="F98" s="203"/>
      <c r="G98" s="203"/>
      <c r="H98" s="203"/>
      <c r="I98" s="203"/>
      <c r="J98" s="204"/>
      <c r="K98" s="102">
        <f>SUM(K92:K97)</f>
        <v>150</v>
      </c>
      <c r="L98" s="103">
        <f ca="1">SUM(L92:L97)</f>
        <v>353.48</v>
      </c>
      <c r="M98" s="205">
        <f ca="1">SUM(M92:O97)</f>
        <v>503.48</v>
      </c>
      <c r="N98" s="206"/>
      <c r="O98" s="207"/>
      <c r="P98" s="6"/>
      <c r="Q98" s="55"/>
      <c r="R98" s="36"/>
    </row>
    <row r="99" spans="1:28" s="1" customFormat="1" ht="28.5" customHeight="1" x14ac:dyDescent="0.35">
      <c r="A99" s="127" t="s">
        <v>43</v>
      </c>
      <c r="B99" s="128"/>
      <c r="C99" s="128"/>
      <c r="D99" s="128"/>
      <c r="E99" s="128"/>
      <c r="F99" s="128"/>
      <c r="G99" s="128"/>
      <c r="H99" s="128"/>
      <c r="I99" s="128"/>
      <c r="J99" s="128"/>
      <c r="K99" s="129"/>
      <c r="L99" s="104" t="s">
        <v>40</v>
      </c>
      <c r="M99" s="134" t="s">
        <v>41</v>
      </c>
      <c r="N99" s="135"/>
      <c r="O99" s="136"/>
      <c r="P99" s="114" t="s">
        <v>100</v>
      </c>
      <c r="Q99" s="55"/>
      <c r="R99" s="36"/>
    </row>
    <row r="100" spans="1:28" s="1" customFormat="1" ht="28.05" customHeight="1" x14ac:dyDescent="0.35">
      <c r="A100" s="130" t="s">
        <v>21</v>
      </c>
      <c r="B100" s="131"/>
      <c r="C100" s="131"/>
      <c r="D100" s="131"/>
      <c r="E100" s="131"/>
      <c r="F100" s="131"/>
      <c r="G100" s="131"/>
      <c r="H100" s="131"/>
      <c r="I100" s="131"/>
      <c r="J100" s="131"/>
      <c r="K100" s="132"/>
      <c r="L100" s="109">
        <f>VLOOKUP(I85,$S$19:$AG$31,AB18,FALSE)</f>
        <v>150</v>
      </c>
      <c r="M100" s="137" t="str">
        <f>VLOOKUP(I85,$S$19:$AG$31,AD18,FALSE)</f>
        <v>-</v>
      </c>
      <c r="N100" s="138"/>
      <c r="O100" s="139"/>
      <c r="P100" s="115">
        <f>IFERROR(VLOOKUP(I46,$S$19:$AG$31,$Z$18,FALSE),0)</f>
        <v>12</v>
      </c>
      <c r="Q100" s="55"/>
    </row>
    <row r="101" spans="1:28" s="1" customFormat="1" ht="28.05" customHeight="1" x14ac:dyDescent="0.35">
      <c r="A101" s="130" t="str">
        <f ca="1">U93&amp;" Angka Kredit yang harus dicapai untuk kenaikan pangkat."</f>
        <v>Kelebihan Angka Kredit yang harus dicapai untuk kenaikan pangkat.</v>
      </c>
      <c r="B101" s="131"/>
      <c r="C101" s="131"/>
      <c r="D101" s="131"/>
      <c r="E101" s="131"/>
      <c r="F101" s="131"/>
      <c r="G101" s="131"/>
      <c r="H101" s="131"/>
      <c r="I101" s="131"/>
      <c r="J101" s="131"/>
      <c r="K101" s="132"/>
      <c r="L101" s="117">
        <f ca="1">L94-L100</f>
        <v>161.48000000000002</v>
      </c>
      <c r="M101" s="118"/>
      <c r="N101" s="119"/>
      <c r="O101" s="120"/>
      <c r="P101" s="115">
        <f ca="1">P100-L95</f>
        <v>0</v>
      </c>
      <c r="Q101" s="57"/>
      <c r="T101" s="36"/>
    </row>
    <row r="102" spans="1:28" s="1" customFormat="1" ht="28.05" customHeight="1" x14ac:dyDescent="0.35">
      <c r="A102" s="130" t="str">
        <f ca="1">U94&amp;" Angka Kredit yang harus dicapai untuk kenaikan jenjang."</f>
        <v>Kekurangan Angka Kredit yang harus dicapai untuk kenaikan jenjang.</v>
      </c>
      <c r="B102" s="131"/>
      <c r="C102" s="131"/>
      <c r="D102" s="131"/>
      <c r="E102" s="131"/>
      <c r="F102" s="131"/>
      <c r="G102" s="131"/>
      <c r="H102" s="131"/>
      <c r="I102" s="131"/>
      <c r="J102" s="131"/>
      <c r="K102" s="132"/>
      <c r="L102" s="110"/>
      <c r="M102" s="121" t="str">
        <f>IF(ISNUMBER(M100),IFERROR(ABS(M100-M98),"-"),"-")</f>
        <v>-</v>
      </c>
      <c r="N102" s="122"/>
      <c r="O102" s="123"/>
      <c r="P102" s="116"/>
      <c r="Q102" s="58"/>
      <c r="T102" s="36"/>
      <c r="U102" s="45"/>
      <c r="V102" s="45"/>
      <c r="W102" s="45"/>
      <c r="X102" s="45"/>
    </row>
    <row r="103" spans="1:28" s="1" customFormat="1" ht="28.05" customHeight="1" x14ac:dyDescent="0.35">
      <c r="A103" s="6" t="s">
        <v>23</v>
      </c>
      <c r="B103" s="199" t="str">
        <f ca="1">T95&amp;" dipertimbangkan untuk kenaikan Pangkat/Jenjang Jabatan setingkat lebih tinggi menjadi"&amp;IF(T96="",""," Jenjang ")&amp;T96&amp;" Pangkat/Golongan Ruang "&amp;T97</f>
        <v>Dapat dipertimbangkan untuk kenaikan Pangkat/Jenjang Jabatan setingkat lebih tinggi menjadi Pangkat/Golongan Ruang Pembina Utama Muda (IV/c)</v>
      </c>
      <c r="C103" s="200"/>
      <c r="D103" s="200"/>
      <c r="E103" s="200"/>
      <c r="F103" s="200"/>
      <c r="G103" s="200"/>
      <c r="H103" s="200"/>
      <c r="I103" s="200"/>
      <c r="J103" s="200"/>
      <c r="K103" s="200"/>
      <c r="L103" s="200"/>
      <c r="M103" s="200"/>
      <c r="N103" s="200"/>
      <c r="O103" s="200"/>
      <c r="P103" s="201"/>
      <c r="Q103" s="59"/>
    </row>
    <row r="104" spans="1:28" s="1" customFormat="1" ht="12.75" x14ac:dyDescent="0.35">
      <c r="Q104" s="57"/>
    </row>
    <row r="105" spans="1:28" s="1" customFormat="1" x14ac:dyDescent="0.35">
      <c r="A105" s="8" t="s">
        <v>25</v>
      </c>
      <c r="B105" s="9"/>
      <c r="C105" s="9"/>
      <c r="D105" s="9"/>
      <c r="E105" s="9"/>
      <c r="L105" s="14" t="str">
        <f>'PAK Integrasi'!L23</f>
        <v>Ditetapkan di</v>
      </c>
      <c r="M105" s="14" t="s">
        <v>3</v>
      </c>
      <c r="N105" s="173" t="str">
        <f>'PAK Integrasi'!N23</f>
        <v>Mataram</v>
      </c>
      <c r="O105" s="173"/>
      <c r="P105" s="173"/>
    </row>
    <row r="106" spans="1:28" s="1" customFormat="1" x14ac:dyDescent="0.35">
      <c r="A106" s="9" t="str">
        <f>IF(OR(I13="Laki-Laki",I13="Pria"),"Sdr.","Sdri.")&amp;" "&amp;I9&amp;"."</f>
        <v>Sdr. Ada Martabat, ST, MT.</v>
      </c>
      <c r="B106" s="9"/>
      <c r="C106" s="9"/>
      <c r="D106" s="9"/>
      <c r="E106" s="9"/>
      <c r="L106" s="14" t="str">
        <f>'PAK Integrasi'!L24</f>
        <v>Pada tanggal</v>
      </c>
      <c r="M106" s="14" t="s">
        <v>3</v>
      </c>
      <c r="N106" s="172">
        <f>'PAK Integrasi'!N24</f>
        <v>45283</v>
      </c>
      <c r="O106" s="172"/>
      <c r="P106" s="172"/>
    </row>
    <row r="107" spans="1:28" s="1" customFormat="1" x14ac:dyDescent="0.35">
      <c r="A107" s="9"/>
      <c r="C107" s="9"/>
      <c r="D107" s="9"/>
      <c r="E107" s="9"/>
      <c r="Q107" s="37"/>
      <c r="R107" s="12"/>
    </row>
    <row r="108" spans="1:28" s="1" customFormat="1" ht="55.05" customHeight="1" x14ac:dyDescent="0.35">
      <c r="A108" s="9"/>
      <c r="C108" s="9"/>
      <c r="D108" s="9"/>
      <c r="E108" s="9"/>
      <c r="Q108" s="52"/>
      <c r="R108" s="12"/>
      <c r="S108" s="12"/>
      <c r="T108" s="12"/>
      <c r="U108" s="12"/>
      <c r="V108" s="12"/>
      <c r="W108" s="12"/>
      <c r="X108" s="12"/>
    </row>
    <row r="109" spans="1:28" s="1" customFormat="1" x14ac:dyDescent="0.35">
      <c r="A109" s="9"/>
      <c r="C109" s="9"/>
      <c r="D109" s="9"/>
      <c r="E109" s="9"/>
      <c r="L109" s="31" t="str">
        <f>'PAK Integrasi'!L27</f>
        <v>Robby Del Drago, ST, SH, MT, MH, M.Eng</v>
      </c>
      <c r="M109" s="14"/>
      <c r="N109" s="14"/>
      <c r="R109" s="12"/>
      <c r="S109" s="12"/>
      <c r="T109" s="12"/>
      <c r="U109" s="12"/>
      <c r="V109" s="12"/>
      <c r="W109" s="12"/>
      <c r="X109" s="12"/>
    </row>
    <row r="110" spans="1:28" s="1" customFormat="1" x14ac:dyDescent="0.35">
      <c r="A110" s="9"/>
      <c r="C110" s="9"/>
      <c r="D110" s="9"/>
      <c r="E110" s="9"/>
      <c r="L110" s="14" t="str">
        <f>'PAK Integrasi'!L28</f>
        <v>NIP. 19700101 199001 1 001</v>
      </c>
      <c r="M110" s="14"/>
      <c r="N110" s="14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</row>
    <row r="111" spans="1:28" s="1" customFormat="1" x14ac:dyDescent="0.35">
      <c r="A111" s="46" t="s">
        <v>26</v>
      </c>
      <c r="B111" s="46"/>
      <c r="C111" s="46"/>
      <c r="D111" s="46"/>
      <c r="E111" s="46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</row>
    <row r="112" spans="1:28" s="1" customFormat="1" x14ac:dyDescent="0.35">
      <c r="A112" s="47" t="s">
        <v>15</v>
      </c>
      <c r="B112" s="48" t="str">
        <f>'PAK Integrasi'!B30</f>
        <v>Kepala Lembaga Kebijakan Pengadaan Barang/Jasa Pemerintah Republik Indonesia;</v>
      </c>
      <c r="C112" s="48"/>
      <c r="D112" s="48"/>
      <c r="E112" s="48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</row>
    <row r="113" spans="1:33" s="1" customFormat="1" x14ac:dyDescent="0.35">
      <c r="A113" s="47" t="s">
        <v>17</v>
      </c>
      <c r="B113" s="48" t="str">
        <f>'PAK Integrasi'!B31</f>
        <v>Kepala Badan Kepegawaian Daerah Provinsi NTB;</v>
      </c>
      <c r="C113" s="48"/>
      <c r="D113" s="48"/>
      <c r="E113" s="48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</row>
    <row r="114" spans="1:33" s="1" customFormat="1" x14ac:dyDescent="0.35">
      <c r="A114" s="47" t="s">
        <v>18</v>
      </c>
      <c r="B114" s="48" t="str">
        <f>'PAK Integrasi'!B32</f>
        <v>Kepala Kantor Pembuat Formulir NTB;</v>
      </c>
      <c r="C114" s="48"/>
      <c r="D114" s="48"/>
      <c r="E114" s="48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</row>
    <row r="115" spans="1:33" s="1" customFormat="1" x14ac:dyDescent="0.35">
      <c r="A115" s="49" t="s">
        <v>19</v>
      </c>
      <c r="B115" s="48" t="s">
        <v>68</v>
      </c>
      <c r="C115" s="48"/>
      <c r="D115" s="48"/>
      <c r="E115" s="48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</row>
    <row r="116" spans="1:33" s="1" customFormat="1" x14ac:dyDescent="0.35">
      <c r="A116" s="48"/>
      <c r="B116" s="48"/>
      <c r="C116" s="48"/>
      <c r="D116" s="48"/>
      <c r="E116" s="48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</row>
    <row r="117" spans="1:33" s="1" customFormat="1" x14ac:dyDescent="0.35">
      <c r="A117" s="46"/>
      <c r="B117" s="46"/>
      <c r="C117" s="46"/>
      <c r="D117" s="46"/>
      <c r="E117" s="46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</row>
    <row r="118" spans="1:33" s="1" customFormat="1" x14ac:dyDescent="0.3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</row>
    <row r="119" spans="1:33" s="1" customFormat="1" x14ac:dyDescent="0.3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</row>
    <row r="120" spans="1:33" x14ac:dyDescent="0.35">
      <c r="AG120" s="1"/>
    </row>
  </sheetData>
  <mergeCells count="85">
    <mergeCell ref="A74:P74"/>
    <mergeCell ref="A75:P75"/>
    <mergeCell ref="B90:J90"/>
    <mergeCell ref="A98:J98"/>
    <mergeCell ref="W15:Y17"/>
    <mergeCell ref="B51:P51"/>
    <mergeCell ref="B40:P40"/>
    <mergeCell ref="M20:P20"/>
    <mergeCell ref="M21:P21"/>
    <mergeCell ref="B103:P103"/>
    <mergeCell ref="A89:P89"/>
    <mergeCell ref="M95:O95"/>
    <mergeCell ref="M96:O96"/>
    <mergeCell ref="M97:O97"/>
    <mergeCell ref="M98:O98"/>
    <mergeCell ref="D1:P1"/>
    <mergeCell ref="D2:P2"/>
    <mergeCell ref="D3:P3"/>
    <mergeCell ref="A5:P5"/>
    <mergeCell ref="A37:P37"/>
    <mergeCell ref="A8:P8"/>
    <mergeCell ref="A19:P19"/>
    <mergeCell ref="I15:M15"/>
    <mergeCell ref="I14:M14"/>
    <mergeCell ref="I17:P17"/>
    <mergeCell ref="I18:P18"/>
    <mergeCell ref="I13:M13"/>
    <mergeCell ref="N61:P61"/>
    <mergeCell ref="N105:P105"/>
    <mergeCell ref="N106:P106"/>
    <mergeCell ref="B91:J91"/>
    <mergeCell ref="I49:P49"/>
    <mergeCell ref="I50:P50"/>
    <mergeCell ref="I86:M86"/>
    <mergeCell ref="I88:P88"/>
    <mergeCell ref="H54:J54"/>
    <mergeCell ref="H55:J55"/>
    <mergeCell ref="M90:O90"/>
    <mergeCell ref="M91:O91"/>
    <mergeCell ref="M92:O92"/>
    <mergeCell ref="M93:O93"/>
    <mergeCell ref="M94:O94"/>
    <mergeCell ref="H56:J56"/>
    <mergeCell ref="AG15:AG17"/>
    <mergeCell ref="S15:S17"/>
    <mergeCell ref="T15:U17"/>
    <mergeCell ref="AB15:AB17"/>
    <mergeCell ref="AD15:AD17"/>
    <mergeCell ref="AE15:AE17"/>
    <mergeCell ref="AF15:AF17"/>
    <mergeCell ref="AC15:AC17"/>
    <mergeCell ref="A21:J21"/>
    <mergeCell ref="K20:L20"/>
    <mergeCell ref="K21:L21"/>
    <mergeCell ref="V15:V17"/>
    <mergeCell ref="I48:J48"/>
    <mergeCell ref="I16:J16"/>
    <mergeCell ref="A20:J20"/>
    <mergeCell ref="N24:P24"/>
    <mergeCell ref="O54:P55"/>
    <mergeCell ref="O56:P56"/>
    <mergeCell ref="O57:P57"/>
    <mergeCell ref="O58:P58"/>
    <mergeCell ref="H58:J58"/>
    <mergeCell ref="K54:N55"/>
    <mergeCell ref="K56:N56"/>
    <mergeCell ref="K57:N57"/>
    <mergeCell ref="K58:N58"/>
    <mergeCell ref="H57:J57"/>
    <mergeCell ref="M101:O101"/>
    <mergeCell ref="M102:O102"/>
    <mergeCell ref="Z15:Z17"/>
    <mergeCell ref="AA15:AA17"/>
    <mergeCell ref="A99:K99"/>
    <mergeCell ref="A100:K100"/>
    <mergeCell ref="A101:K101"/>
    <mergeCell ref="A102:K102"/>
    <mergeCell ref="I87:J87"/>
    <mergeCell ref="M99:O99"/>
    <mergeCell ref="M100:O100"/>
    <mergeCell ref="C58:G58"/>
    <mergeCell ref="K52:P52"/>
    <mergeCell ref="C53:J53"/>
    <mergeCell ref="K53:P53"/>
    <mergeCell ref="C52:J52"/>
  </mergeCells>
  <dataValidations count="4">
    <dataValidation type="list" allowBlank="1" sqref="I13" xr:uid="{61EDA037-124E-4C58-8AD9-2572D50AF107}">
      <formula1>"Laki-Laki, Perempuan, Pria, Wanita"</formula1>
    </dataValidation>
    <dataValidation type="list" allowBlank="1" showInputMessage="1" showErrorMessage="1" sqref="I14:M14 V88" xr:uid="{9E8EF40F-3B28-43F2-B956-178C1B45EF16}">
      <formula1>$S$19:$S$31</formula1>
    </dataValidation>
    <dataValidation type="list" allowBlank="1" sqref="I15:M15" xr:uid="{7719D154-B4DB-420E-BC8C-B134BDE0C1EA}">
      <formula1>$T$19:$T$31</formula1>
    </dataValidation>
    <dataValidation allowBlank="1" sqref="I16 K16:P16 A21:J21 K48:N48 I48 I87 O56:O58 K87:N87 O51:P53 A51:N58 O54" xr:uid="{946346E1-3D2B-4D20-8E7C-72DF891EA93F}"/>
  </dataValidations>
  <printOptions horizontalCentered="1"/>
  <pageMargins left="0.70866141732283472" right="0.31496062992125984" top="0.15748031496062992" bottom="0.74803149606299213" header="0.31496062992125984" footer="0.31496062992125984"/>
  <pageSetup paperSize="14" orientation="portrait" horizontalDpi="0" verticalDpi="0" r:id="rId1"/>
  <rowBreaks count="2" manualBreakCount="2">
    <brk id="35" max="15" man="1"/>
    <brk id="72" max="15" man="1"/>
  </rowBreaks>
  <ignoredErrors>
    <ignoredError sqref="L98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PAK Integrasi</vt:lpstr>
      <vt:lpstr>'PAK Integrasi'!Print_Area</vt:lpstr>
      <vt:lpstr>'PAK Integrasi'!Print_Titles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ika_st</dc:creator>
  <cp:lastModifiedBy>Ika Kurnia Mustika</cp:lastModifiedBy>
  <cp:lastPrinted>2024-01-09T01:27:41Z</cp:lastPrinted>
  <dcterms:created xsi:type="dcterms:W3CDTF">2024-01-03T03:23:28Z</dcterms:created>
  <dcterms:modified xsi:type="dcterms:W3CDTF">2024-01-11T04:45:09Z</dcterms:modified>
</cp:coreProperties>
</file>